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730"/>
  </bookViews>
  <sheets>
    <sheet name="Maximum Indebtedness" sheetId="1" r:id="rId1"/>
    <sheet name="Pay as you go " sheetId="4" r:id="rId2"/>
    <sheet name="Du Jour" sheetId="3" r:id="rId3"/>
    <sheet name="Long Term Bonds" sheetId="2" r:id="rId4"/>
    <sheet name="Line of Credit" sheetId="5" r:id="rId5"/>
  </sheets>
  <calcPr calcId="125725"/>
</workbook>
</file>

<file path=xl/calcChain.xml><?xml version="1.0" encoding="utf-8"?>
<calcChain xmlns="http://schemas.openxmlformats.org/spreadsheetml/2006/main">
  <c r="G3" i="3"/>
  <c r="F3"/>
  <c r="E3"/>
  <c r="F3" i="4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E3"/>
  <c r="M4" i="2" l="1"/>
  <c r="J22" i="1"/>
  <c r="F10"/>
  <c r="F9"/>
  <c r="F8"/>
  <c r="F7"/>
  <c r="F30"/>
  <c r="Y18" i="5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G30" i="1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E17"/>
  <c r="E30"/>
  <c r="D30"/>
  <c r="E29"/>
  <c r="E28"/>
  <c r="E27"/>
  <c r="E26"/>
  <c r="E25"/>
  <c r="E24"/>
  <c r="E23"/>
  <c r="E22"/>
  <c r="E21"/>
  <c r="E19"/>
  <c r="E20"/>
  <c r="E18"/>
  <c r="E16"/>
  <c r="E15"/>
  <c r="E14"/>
  <c r="E13"/>
  <c r="E12"/>
  <c r="I5"/>
  <c r="E11"/>
  <c r="E9"/>
  <c r="E10"/>
  <c r="M7" i="2"/>
  <c r="F29" i="1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AA18" i="2" l="1"/>
  <c r="Z18"/>
  <c r="C18" i="3"/>
  <c r="B18"/>
  <c r="C19" s="1"/>
  <c r="E18"/>
  <c r="D18"/>
  <c r="Y18" l="1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Y13" i="4"/>
  <c r="X13"/>
  <c r="W13"/>
  <c r="V13"/>
  <c r="U13"/>
  <c r="T13"/>
  <c r="D24" i="1" s="1"/>
  <c r="H24" s="1"/>
  <c r="S13" i="4"/>
  <c r="D23" i="1" s="1"/>
  <c r="H23" s="1"/>
  <c r="R13" i="4"/>
  <c r="Q13"/>
  <c r="P13"/>
  <c r="O13"/>
  <c r="N13"/>
  <c r="M13"/>
  <c r="L13"/>
  <c r="D16" i="1" s="1"/>
  <c r="H16" s="1"/>
  <c r="K13" i="4"/>
  <c r="D15" i="1" s="1"/>
  <c r="H15" s="1"/>
  <c r="J13" i="4"/>
  <c r="I13"/>
  <c r="H13"/>
  <c r="G13"/>
  <c r="F13"/>
  <c r="E13"/>
  <c r="D9" i="1" s="1"/>
  <c r="D13" i="4"/>
  <c r="C13"/>
  <c r="D7" i="1" s="1"/>
  <c r="B13" i="4"/>
  <c r="D6" i="1" s="1"/>
  <c r="H5" i="2"/>
  <c r="I5" s="1"/>
  <c r="J5" s="1"/>
  <c r="K5" s="1"/>
  <c r="G7"/>
  <c r="I17" i="4" l="1"/>
  <c r="D13" i="1"/>
  <c r="H13" s="1"/>
  <c r="U17" i="4"/>
  <c r="D25" i="1"/>
  <c r="H25" s="1"/>
  <c r="F17" i="4"/>
  <c r="D10" i="1"/>
  <c r="H10" s="1"/>
  <c r="J10" s="1"/>
  <c r="J17" i="4"/>
  <c r="D14" i="1"/>
  <c r="H14" s="1"/>
  <c r="N17" i="4"/>
  <c r="D18" i="1"/>
  <c r="H18" s="1"/>
  <c r="R17" i="4"/>
  <c r="D22" i="1"/>
  <c r="H22" s="1"/>
  <c r="V17" i="4"/>
  <c r="D26" i="1"/>
  <c r="H26" s="1"/>
  <c r="S17" i="4"/>
  <c r="M17"/>
  <c r="D17" i="1"/>
  <c r="H17" s="1"/>
  <c r="Y17" i="4"/>
  <c r="D29" i="1"/>
  <c r="H29" s="1"/>
  <c r="G17" i="4"/>
  <c r="D11" i="1"/>
  <c r="H11" s="1"/>
  <c r="J11" s="1"/>
  <c r="O17" i="4"/>
  <c r="D19" i="1"/>
  <c r="H19" s="1"/>
  <c r="W17" i="4"/>
  <c r="D27" i="1"/>
  <c r="H27" s="1"/>
  <c r="T17" i="4"/>
  <c r="Q17"/>
  <c r="D21" i="1"/>
  <c r="H21" s="1"/>
  <c r="D17" i="4"/>
  <c r="D8" i="1"/>
  <c r="H17" i="4"/>
  <c r="D12" i="1"/>
  <c r="H12" s="1"/>
  <c r="P17" i="4"/>
  <c r="D20" i="1"/>
  <c r="H20" s="1"/>
  <c r="X17" i="4"/>
  <c r="D28" i="1"/>
  <c r="H28" s="1"/>
  <c r="L17" i="4"/>
  <c r="K17"/>
  <c r="H9" i="1"/>
  <c r="J9" s="1"/>
  <c r="H7"/>
  <c r="J7" s="1"/>
  <c r="H6"/>
  <c r="C17" i="4"/>
  <c r="L5" i="2"/>
  <c r="K18"/>
  <c r="E17" i="4"/>
  <c r="B17"/>
  <c r="G4" i="2"/>
  <c r="J18"/>
  <c r="I18"/>
  <c r="H18" l="1"/>
  <c r="G18"/>
  <c r="I6" i="1"/>
  <c r="I7" s="1"/>
  <c r="J6"/>
  <c r="K6" s="1"/>
  <c r="K7" s="1"/>
  <c r="M5" i="2"/>
  <c r="L18"/>
  <c r="H19" l="1"/>
  <c r="I19" s="1"/>
  <c r="J19" s="1"/>
  <c r="K19" s="1"/>
  <c r="N5"/>
  <c r="M18"/>
  <c r="L19"/>
  <c r="E8" i="1" l="1"/>
  <c r="H8" s="1"/>
  <c r="J8" s="1"/>
  <c r="K8" s="1"/>
  <c r="K9" s="1"/>
  <c r="K10" s="1"/>
  <c r="K11" s="1"/>
  <c r="D19" i="3"/>
  <c r="E2" s="1"/>
  <c r="E19" s="1"/>
  <c r="F2" s="1"/>
  <c r="F19" s="1"/>
  <c r="G2" s="1"/>
  <c r="G19" s="1"/>
  <c r="H2" s="1"/>
  <c r="H19" s="1"/>
  <c r="I2" s="1"/>
  <c r="I19" s="1"/>
  <c r="J2" s="1"/>
  <c r="J19" s="1"/>
  <c r="K2" s="1"/>
  <c r="K19" s="1"/>
  <c r="L2" s="1"/>
  <c r="L19" s="1"/>
  <c r="M2" s="1"/>
  <c r="M19" s="1"/>
  <c r="N2" s="1"/>
  <c r="N19" s="1"/>
  <c r="O2" s="1"/>
  <c r="O19" s="1"/>
  <c r="P2" s="1"/>
  <c r="P19" s="1"/>
  <c r="Q2" s="1"/>
  <c r="Q19" s="1"/>
  <c r="R2" s="1"/>
  <c r="R19" s="1"/>
  <c r="S2" s="1"/>
  <c r="S19" s="1"/>
  <c r="T2" s="1"/>
  <c r="T19" s="1"/>
  <c r="U2" s="1"/>
  <c r="U19" s="1"/>
  <c r="V2" s="1"/>
  <c r="V19" s="1"/>
  <c r="W2" s="1"/>
  <c r="W19" s="1"/>
  <c r="X2" s="1"/>
  <c r="X19" s="1"/>
  <c r="Y2" s="1"/>
  <c r="Y19" s="1"/>
  <c r="O5" i="2"/>
  <c r="N18"/>
  <c r="M19"/>
  <c r="I8" i="1" l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P5" i="2"/>
  <c r="O18"/>
  <c r="N19"/>
  <c r="Q5" l="1"/>
  <c r="P18"/>
  <c r="O19"/>
  <c r="R5" l="1"/>
  <c r="Q18"/>
  <c r="P19"/>
  <c r="S5" l="1"/>
  <c r="R18"/>
  <c r="Q19"/>
  <c r="R19" l="1"/>
  <c r="T5"/>
  <c r="S18"/>
  <c r="S19" l="1"/>
  <c r="T19" s="1"/>
  <c r="U5"/>
  <c r="T18"/>
  <c r="V5" l="1"/>
  <c r="U18"/>
  <c r="U19" s="1"/>
  <c r="W5" l="1"/>
  <c r="V18"/>
  <c r="V19" s="1"/>
  <c r="X5" l="1"/>
  <c r="W18"/>
  <c r="W19" s="1"/>
  <c r="Y5" l="1"/>
  <c r="Y18" s="1"/>
  <c r="X18"/>
  <c r="X19" s="1"/>
  <c r="Y19" s="1"/>
  <c r="Z19" s="1"/>
  <c r="AA19" s="1"/>
  <c r="B18" i="5"/>
  <c r="B19" s="1"/>
  <c r="C2" s="1"/>
  <c r="C19" s="1"/>
  <c r="D2" s="1"/>
  <c r="D19" s="1"/>
  <c r="E2" s="1"/>
  <c r="E19" s="1"/>
  <c r="F2" s="1"/>
  <c r="F19" s="1"/>
  <c r="G2" s="1"/>
  <c r="G19" s="1"/>
  <c r="H2" s="1"/>
  <c r="H19" s="1"/>
  <c r="I2" s="1"/>
  <c r="I19" s="1"/>
  <c r="J2" s="1"/>
  <c r="J19" s="1"/>
  <c r="K2" s="1"/>
  <c r="K19" s="1"/>
  <c r="L2" s="1"/>
  <c r="L19" s="1"/>
  <c r="M2" s="1"/>
  <c r="M19" s="1"/>
  <c r="N2" s="1"/>
  <c r="N19" s="1"/>
  <c r="O2" s="1"/>
  <c r="O19" s="1"/>
  <c r="P2" s="1"/>
  <c r="P19" s="1"/>
  <c r="Q2" s="1"/>
  <c r="Q19" s="1"/>
  <c r="R19" s="1"/>
  <c r="S2" s="1"/>
  <c r="S19" s="1"/>
  <c r="T2" s="1"/>
  <c r="T19" s="1"/>
  <c r="U2" s="1"/>
  <c r="U19" s="1"/>
  <c r="V2" s="1"/>
  <c r="V19" s="1"/>
  <c r="W2" s="1"/>
  <c r="W19" s="1"/>
  <c r="X2" s="1"/>
  <c r="X19" s="1"/>
  <c r="Y2" s="1"/>
  <c r="Y19" s="1"/>
</calcChain>
</file>

<file path=xl/comments1.xml><?xml version="1.0" encoding="utf-8"?>
<comments xmlns="http://schemas.openxmlformats.org/spreadsheetml/2006/main">
  <authors>
    <author>Elaine Howard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Elaine Howard:</t>
        </r>
        <r>
          <rPr>
            <sz val="9"/>
            <color indexed="81"/>
            <rFont val="Tahoma"/>
            <family val="2"/>
          </rPr>
          <t xml:space="preserve">
Doing contract with city for administrative costs </t>
        </r>
      </text>
    </comment>
    <comment ref="E8" authorId="0">
      <text>
        <r>
          <rPr>
            <b/>
            <sz val="9"/>
            <color indexed="81"/>
            <rFont val="Tahoma"/>
            <charset val="1"/>
          </rPr>
          <t>Elaine Howard:</t>
        </r>
        <r>
          <rPr>
            <sz val="9"/>
            <color indexed="81"/>
            <rFont val="Tahoma"/>
            <charset val="1"/>
          </rPr>
          <t xml:space="preserve">
You decide to turn the remainder of the year 1 and 2 increment into debt, adding it to your du jour
</t>
        </r>
      </text>
    </comment>
    <comment ref="C18" authorId="0">
      <text>
        <r>
          <rPr>
            <b/>
            <sz val="9"/>
            <color indexed="81"/>
            <rFont val="Tahoma"/>
            <charset val="1"/>
          </rPr>
          <t>Elaine Howard:</t>
        </r>
        <r>
          <rPr>
            <sz val="9"/>
            <color indexed="81"/>
            <rFont val="Tahoma"/>
            <charset val="1"/>
          </rPr>
          <t xml:space="preserve">
103,580 is allocated to the $1,750,000 bond, the rest to the 2 M bond
</t>
        </r>
      </text>
    </comment>
  </commentList>
</comments>
</file>

<file path=xl/comments2.xml><?xml version="1.0" encoding="utf-8"?>
<comments xmlns="http://schemas.openxmlformats.org/spreadsheetml/2006/main">
  <authors>
    <author>Elaine Howard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Elaine Howard:</t>
        </r>
        <r>
          <rPr>
            <sz val="9"/>
            <color indexed="81"/>
            <rFont val="Tahoma"/>
            <family val="2"/>
          </rPr>
          <t xml:space="preserve">
Contract with the city for Personal Services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Elaine Howard:</t>
        </r>
        <r>
          <rPr>
            <sz val="9"/>
            <color indexed="81"/>
            <rFont val="Tahoma"/>
            <family val="2"/>
          </rPr>
          <t xml:space="preserve">
Contract for streetscape installations
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Elaine Howard:</t>
        </r>
        <r>
          <rPr>
            <sz val="9"/>
            <color indexed="81"/>
            <rFont val="Tahoma"/>
            <family val="2"/>
          </rPr>
          <t xml:space="preserve">
contract for signage</t>
        </r>
      </text>
    </comment>
  </commentList>
</comments>
</file>

<file path=xl/comments3.xml><?xml version="1.0" encoding="utf-8"?>
<comments xmlns="http://schemas.openxmlformats.org/spreadsheetml/2006/main">
  <authors>
    <author>Elaine Howard</author>
    <author>elaine howard</author>
  </authors>
  <commentList>
    <comment ref="G4" authorId="0">
      <text>
        <r>
          <rPr>
            <b/>
            <sz val="9"/>
            <color indexed="81"/>
            <rFont val="Tahoma"/>
            <family val="2"/>
          </rPr>
          <t>Elaine Howard:</t>
        </r>
        <r>
          <rPr>
            <sz val="9"/>
            <color indexed="81"/>
            <rFont val="Tahoma"/>
            <family val="2"/>
          </rPr>
          <t xml:space="preserve">
Note you will have this reserve to spend once the bond is retired</t>
        </r>
      </text>
    </comment>
    <comment ref="M4" authorId="1">
      <text>
        <r>
          <rPr>
            <b/>
            <sz val="9"/>
            <color indexed="81"/>
            <rFont val="Tahoma"/>
            <charset val="1"/>
          </rPr>
          <t>elaine howard:</t>
        </r>
        <r>
          <rPr>
            <sz val="9"/>
            <color indexed="81"/>
            <rFont val="Tahoma"/>
            <charset val="1"/>
          </rPr>
          <t xml:space="preserve">
reserve that will be available when bond is retired 
</t>
        </r>
      </text>
    </comment>
  </commentList>
</comments>
</file>

<file path=xl/sharedStrings.xml><?xml version="1.0" encoding="utf-8"?>
<sst xmlns="http://schemas.openxmlformats.org/spreadsheetml/2006/main" count="78" uniqueCount="46">
  <si>
    <t xml:space="preserve">Pay As You Go </t>
  </si>
  <si>
    <t>Increment received</t>
  </si>
  <si>
    <t>Remaining MI</t>
  </si>
  <si>
    <t>Pay as You Go</t>
  </si>
  <si>
    <t>Year 2</t>
  </si>
  <si>
    <t xml:space="preserve">Annual Total </t>
  </si>
  <si>
    <t xml:space="preserve">Cumulative Total </t>
  </si>
  <si>
    <t>Reserve</t>
  </si>
  <si>
    <t xml:space="preserve">    Streetscape</t>
  </si>
  <si>
    <t xml:space="preserve">    Signage</t>
  </si>
  <si>
    <t xml:space="preserve">    Trail System</t>
  </si>
  <si>
    <t xml:space="preserve">    Community Facilities</t>
  </si>
  <si>
    <t xml:space="preserve">    Transportation Improvements </t>
  </si>
  <si>
    <t>Annual MI Used</t>
  </si>
  <si>
    <t xml:space="preserve">Annual MI </t>
  </si>
  <si>
    <t xml:space="preserve">   Streetscape</t>
  </si>
  <si>
    <t xml:space="preserve">   Signage</t>
  </si>
  <si>
    <t xml:space="preserve">   Transportation Improvements </t>
  </si>
  <si>
    <t>Total TI Used</t>
  </si>
  <si>
    <t>Materials and Services</t>
  </si>
  <si>
    <t>Personal Services</t>
  </si>
  <si>
    <t xml:space="preserve">Capital Outlay </t>
  </si>
  <si>
    <t xml:space="preserve">   Large Redevelopment Projcet</t>
  </si>
  <si>
    <t>Capital Outlay</t>
  </si>
  <si>
    <t xml:space="preserve">   Issuance costs </t>
  </si>
  <si>
    <t xml:space="preserve">  </t>
  </si>
  <si>
    <t>Line of Credit</t>
  </si>
  <si>
    <t xml:space="preserve">Contract Debt </t>
  </si>
  <si>
    <t>Du Jour</t>
  </si>
  <si>
    <t xml:space="preserve">Line of Credit </t>
  </si>
  <si>
    <t>Bond Payment (1)</t>
  </si>
  <si>
    <t>Bond Payment (2)</t>
  </si>
  <si>
    <t xml:space="preserve">    Public Parking</t>
  </si>
  <si>
    <t>Carry over TI funds, not yet used as MI</t>
  </si>
  <si>
    <t>Annual Total Allocated</t>
  </si>
  <si>
    <t xml:space="preserve">Carry over </t>
  </si>
  <si>
    <t xml:space="preserve">Prior Year Carry Over </t>
  </si>
  <si>
    <t>Preservation Grants/Loans</t>
  </si>
  <si>
    <t xml:space="preserve">Carry Over </t>
  </si>
  <si>
    <t>Long Term Bonds</t>
  </si>
  <si>
    <t xml:space="preserve">Year 2  </t>
  </si>
  <si>
    <t xml:space="preserve">Year 3 </t>
  </si>
  <si>
    <t>Carry over TI funds, not yet used as MI3</t>
  </si>
  <si>
    <t xml:space="preserve">Initial MI </t>
  </si>
  <si>
    <t xml:space="preserve">Long Term Bond </t>
  </si>
  <si>
    <t>Year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</si>
</sst>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9">
    <font>
      <sz val="11"/>
      <color theme="1"/>
      <name val="Palatino Linotype"/>
      <family val="2"/>
    </font>
    <font>
      <sz val="10"/>
      <color theme="1"/>
      <name val="Arial"/>
      <family val="2"/>
    </font>
    <font>
      <i/>
      <sz val="11"/>
      <color theme="1"/>
      <name val="Palatino Linotyp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0"/>
      <name val="Palatino Linotype"/>
      <family val="2"/>
    </font>
    <font>
      <sz val="11"/>
      <color theme="0"/>
      <name val="Palatino Linotype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3" fontId="0" fillId="0" borderId="0" xfId="0" applyNumberFormat="1"/>
    <xf numFmtId="0" fontId="2" fillId="0" borderId="0" xfId="0" applyFont="1"/>
    <xf numFmtId="41" fontId="0" fillId="0" borderId="0" xfId="0" applyNumberFormat="1"/>
    <xf numFmtId="41" fontId="0" fillId="2" borderId="0" xfId="0" applyNumberFormat="1" applyFill="1"/>
    <xf numFmtId="41" fontId="0" fillId="3" borderId="0" xfId="0" applyNumberFormat="1" applyFill="1"/>
    <xf numFmtId="0" fontId="7" fillId="4" borderId="1" xfId="0" applyFont="1" applyFill="1" applyBorder="1"/>
    <xf numFmtId="0" fontId="7" fillId="4" borderId="2" xfId="0" applyFont="1" applyFill="1" applyBorder="1"/>
    <xf numFmtId="0" fontId="7" fillId="4" borderId="3" xfId="0" applyFont="1" applyFill="1" applyBorder="1"/>
    <xf numFmtId="0" fontId="0" fillId="5" borderId="4" xfId="0" applyFont="1" applyFill="1" applyBorder="1"/>
    <xf numFmtId="41" fontId="0" fillId="5" borderId="5" xfId="0" applyNumberFormat="1" applyFont="1" applyFill="1" applyBorder="1"/>
    <xf numFmtId="41" fontId="0" fillId="5" borderId="6" xfId="0" applyNumberFormat="1" applyFont="1" applyFill="1" applyBorder="1"/>
    <xf numFmtId="0" fontId="0" fillId="0" borderId="4" xfId="0" applyFont="1" applyBorder="1"/>
    <xf numFmtId="41" fontId="0" fillId="0" borderId="5" xfId="0" applyNumberFormat="1" applyFont="1" applyBorder="1"/>
    <xf numFmtId="41" fontId="0" fillId="0" borderId="6" xfId="0" applyNumberFormat="1" applyFont="1" applyBorder="1"/>
    <xf numFmtId="41" fontId="0" fillId="3" borderId="5" xfId="0" applyNumberFormat="1" applyFont="1" applyFill="1" applyBorder="1"/>
    <xf numFmtId="41" fontId="0" fillId="7" borderId="5" xfId="0" applyNumberFormat="1" applyFont="1" applyFill="1" applyBorder="1"/>
    <xf numFmtId="0" fontId="0" fillId="5" borderId="4" xfId="0" applyFill="1" applyBorder="1"/>
    <xf numFmtId="0" fontId="8" fillId="6" borderId="0" xfId="0" applyFont="1" applyFill="1"/>
    <xf numFmtId="0" fontId="8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209550</xdr:colOff>
      <xdr:row>4</xdr:row>
      <xdr:rowOff>142875</xdr:rowOff>
    </xdr:from>
    <xdr:ext cx="2872389" cy="436786"/>
    <xdr:sp macro="" textlink="">
      <xdr:nvSpPr>
        <xdr:cNvPr id="2" name="TextBox 1"/>
        <xdr:cNvSpPr txBox="1"/>
      </xdr:nvSpPr>
      <xdr:spPr>
        <a:xfrm>
          <a:off x="3476625" y="981075"/>
          <a:ext cx="287238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These reserves are funded with bond proceeds</a:t>
          </a:r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152400</xdr:colOff>
      <xdr:row>18</xdr:row>
      <xdr:rowOff>152400</xdr:rowOff>
    </xdr:from>
    <xdr:ext cx="2083006" cy="264560"/>
    <xdr:sp macro="" textlink="">
      <xdr:nvSpPr>
        <xdr:cNvPr id="2" name="TextBox 1"/>
        <xdr:cNvSpPr txBox="1"/>
      </xdr:nvSpPr>
      <xdr:spPr>
        <a:xfrm>
          <a:off x="18897600" y="3962400"/>
          <a:ext cx="20830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this</a:t>
          </a:r>
          <a:r>
            <a:rPr lang="en-US" sz="1100" baseline="0"/>
            <a:t> gets credited back to the MI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workbookViewId="0">
      <selection activeCell="I34" sqref="I34"/>
    </sheetView>
  </sheetViews>
  <sheetFormatPr defaultRowHeight="16.5"/>
  <cols>
    <col min="1" max="1" width="11.875" customWidth="1"/>
    <col min="2" max="2" width="10.125" customWidth="1"/>
    <col min="3" max="3" width="0.125" customWidth="1"/>
    <col min="4" max="4" width="14.75" bestFit="1" customWidth="1"/>
    <col min="5" max="5" width="9.375" customWidth="1"/>
    <col min="6" max="6" width="17.625" customWidth="1"/>
    <col min="7" max="7" width="14.25" customWidth="1"/>
    <col min="8" max="8" width="0.125" customWidth="1"/>
    <col min="9" max="9" width="13.375" customWidth="1"/>
    <col min="10" max="10" width="36.5" hidden="1" customWidth="1"/>
    <col min="11" max="11" width="37.5" hidden="1" customWidth="1"/>
    <col min="12" max="12" width="12.625" bestFit="1" customWidth="1"/>
    <col min="13" max="13" width="18.5" bestFit="1" customWidth="1"/>
  </cols>
  <sheetData>
    <row r="1" spans="1:29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>
      <c r="A3" s="6"/>
      <c r="B3" s="7"/>
      <c r="C3" s="7" t="s">
        <v>1</v>
      </c>
      <c r="D3" s="7" t="s">
        <v>0</v>
      </c>
      <c r="E3" s="7" t="s">
        <v>28</v>
      </c>
      <c r="F3" s="7" t="s">
        <v>39</v>
      </c>
      <c r="G3" s="7" t="s">
        <v>26</v>
      </c>
      <c r="H3" s="7" t="s">
        <v>13</v>
      </c>
      <c r="I3" s="7" t="s">
        <v>2</v>
      </c>
      <c r="J3" s="7" t="s">
        <v>33</v>
      </c>
      <c r="K3" s="8" t="s">
        <v>42</v>
      </c>
    </row>
    <row r="4" spans="1:29">
      <c r="A4" s="17" t="s">
        <v>43</v>
      </c>
      <c r="B4" s="10">
        <v>8240000</v>
      </c>
      <c r="C4" s="10"/>
      <c r="D4" s="10" t="s">
        <v>27</v>
      </c>
      <c r="E4" s="10"/>
      <c r="F4" s="10"/>
      <c r="G4" s="10"/>
      <c r="H4" s="10"/>
      <c r="I4" s="10"/>
      <c r="J4" s="10"/>
      <c r="K4" s="11"/>
      <c r="L4" s="3"/>
      <c r="M4" s="3"/>
    </row>
    <row r="5" spans="1:29">
      <c r="A5" s="12"/>
      <c r="B5" s="13"/>
      <c r="C5" s="13"/>
      <c r="D5" s="13"/>
      <c r="E5" s="13"/>
      <c r="F5" s="13"/>
      <c r="G5" s="13"/>
      <c r="H5" s="13"/>
      <c r="I5" s="13">
        <f>B4</f>
        <v>8240000</v>
      </c>
      <c r="J5" s="13"/>
      <c r="K5" s="14"/>
      <c r="L5" s="3"/>
      <c r="M5" s="3"/>
    </row>
    <row r="6" spans="1:29">
      <c r="A6" s="9" t="s">
        <v>40</v>
      </c>
      <c r="B6" s="10"/>
      <c r="C6" s="10">
        <v>29508</v>
      </c>
      <c r="D6" s="10">
        <f>'Pay as you go '!B13</f>
        <v>25000</v>
      </c>
      <c r="E6" s="10"/>
      <c r="F6" s="10"/>
      <c r="G6" s="10">
        <f>'Line of Credit'!B3</f>
        <v>0</v>
      </c>
      <c r="H6" s="10">
        <f t="shared" ref="H6:H7" si="0">SUM(D6:G6)</f>
        <v>25000</v>
      </c>
      <c r="I6" s="10">
        <f>I5-H6</f>
        <v>8215000</v>
      </c>
      <c r="J6" s="10">
        <f>C6-H6</f>
        <v>4508</v>
      </c>
      <c r="K6" s="11">
        <f>J6</f>
        <v>4508</v>
      </c>
      <c r="L6" s="3"/>
      <c r="M6" s="3"/>
    </row>
    <row r="7" spans="1:29">
      <c r="A7" s="12" t="s">
        <v>41</v>
      </c>
      <c r="B7" s="13"/>
      <c r="C7" s="13">
        <v>53402</v>
      </c>
      <c r="D7" s="13">
        <f>'Pay as you go '!C13</f>
        <v>50000</v>
      </c>
      <c r="E7" s="13"/>
      <c r="F7" s="13">
        <f>'Long Term Bonds'!B3</f>
        <v>0</v>
      </c>
      <c r="G7" s="13">
        <f>'Line of Credit'!C3</f>
        <v>0</v>
      </c>
      <c r="H7" s="13">
        <f t="shared" si="0"/>
        <v>50000</v>
      </c>
      <c r="I7" s="13">
        <f>I6-H7</f>
        <v>8165000</v>
      </c>
      <c r="J7" s="13">
        <f t="shared" ref="J7:J11" si="1">C7-H7</f>
        <v>3402</v>
      </c>
      <c r="K7" s="14">
        <f>K6+J7</f>
        <v>7910</v>
      </c>
      <c r="L7" s="3"/>
      <c r="M7" s="3"/>
    </row>
    <row r="8" spans="1:29">
      <c r="A8" s="9">
        <v>4</v>
      </c>
      <c r="B8" s="10"/>
      <c r="C8" s="10">
        <v>78656</v>
      </c>
      <c r="D8" s="10">
        <f>'Pay as you go '!D13</f>
        <v>20000</v>
      </c>
      <c r="E8" s="10">
        <f>'Du Jour'!D3</f>
        <v>66000</v>
      </c>
      <c r="F8" s="10">
        <f>'Long Term Bonds'!C3</f>
        <v>0</v>
      </c>
      <c r="G8" s="10">
        <f>'Line of Credit'!D3</f>
        <v>0</v>
      </c>
      <c r="H8" s="10">
        <f>SUM(D8:G8)</f>
        <v>86000</v>
      </c>
      <c r="I8" s="10">
        <f>I7-H8</f>
        <v>8079000</v>
      </c>
      <c r="J8" s="10">
        <f t="shared" si="1"/>
        <v>-7344</v>
      </c>
      <c r="K8" s="11">
        <f t="shared" ref="K8:K11" si="2">K7+J8</f>
        <v>566</v>
      </c>
      <c r="L8" s="3"/>
      <c r="M8" s="3"/>
    </row>
    <row r="9" spans="1:29">
      <c r="A9" s="12">
        <v>5</v>
      </c>
      <c r="B9" s="13"/>
      <c r="C9" s="13">
        <v>104986</v>
      </c>
      <c r="D9" s="13">
        <f>'Pay as you go '!E13</f>
        <v>20700</v>
      </c>
      <c r="E9" s="13">
        <f>'Du Jour'!E3</f>
        <v>84286</v>
      </c>
      <c r="F9" s="13">
        <f>'Long Term Bonds'!D3</f>
        <v>0</v>
      </c>
      <c r="G9" s="13">
        <f>'Line of Credit'!E3</f>
        <v>0</v>
      </c>
      <c r="H9" s="13">
        <f t="shared" ref="H9:H29" si="3">SUM(D9:G9)</f>
        <v>104986</v>
      </c>
      <c r="I9" s="13">
        <f t="shared" ref="I9:I29" si="4">I8-H9</f>
        <v>7974014</v>
      </c>
      <c r="J9" s="13">
        <f t="shared" si="1"/>
        <v>0</v>
      </c>
      <c r="K9" s="14">
        <f t="shared" si="2"/>
        <v>566</v>
      </c>
      <c r="L9" s="3"/>
      <c r="M9" s="3"/>
    </row>
    <row r="10" spans="1:29">
      <c r="A10" s="9">
        <v>6</v>
      </c>
      <c r="B10" s="10"/>
      <c r="C10" s="10">
        <v>132437</v>
      </c>
      <c r="D10" s="10">
        <f>'Pay as you go '!F13</f>
        <v>21424.5</v>
      </c>
      <c r="E10" s="10">
        <f>'Du Jour'!F3</f>
        <v>111012.5</v>
      </c>
      <c r="F10" s="10">
        <f>'Long Term Bonds'!E3</f>
        <v>0</v>
      </c>
      <c r="G10" s="10">
        <f>'Line of Credit'!F3</f>
        <v>0</v>
      </c>
      <c r="H10" s="10">
        <f t="shared" si="3"/>
        <v>132437</v>
      </c>
      <c r="I10" s="10">
        <f t="shared" si="4"/>
        <v>7841577</v>
      </c>
      <c r="J10" s="10">
        <f t="shared" si="1"/>
        <v>0</v>
      </c>
      <c r="K10" s="11">
        <f t="shared" si="2"/>
        <v>566</v>
      </c>
      <c r="L10" s="3"/>
      <c r="M10" s="3"/>
    </row>
    <row r="11" spans="1:29">
      <c r="A11" s="12">
        <v>7</v>
      </c>
      <c r="B11" s="13"/>
      <c r="C11" s="13">
        <v>161058</v>
      </c>
      <c r="D11" s="13">
        <f>'Pay as you go '!G13</f>
        <v>22174.357499999998</v>
      </c>
      <c r="E11" s="13">
        <f>'Du Jour'!G3</f>
        <v>138883.64250000002</v>
      </c>
      <c r="F11" s="13">
        <f>'Long Term Bonds'!F3</f>
        <v>0</v>
      </c>
      <c r="G11" s="13">
        <f>'Line of Credit'!G3</f>
        <v>0</v>
      </c>
      <c r="H11" s="13">
        <f t="shared" si="3"/>
        <v>161058</v>
      </c>
      <c r="I11" s="13">
        <f t="shared" si="4"/>
        <v>7680519</v>
      </c>
      <c r="J11" s="13">
        <f t="shared" si="1"/>
        <v>0</v>
      </c>
      <c r="K11" s="14">
        <f t="shared" si="2"/>
        <v>566</v>
      </c>
      <c r="L11" s="3"/>
      <c r="M11" s="3"/>
    </row>
    <row r="12" spans="1:29">
      <c r="A12" s="9">
        <v>8</v>
      </c>
      <c r="B12" s="10"/>
      <c r="C12" s="10">
        <v>190898</v>
      </c>
      <c r="D12" s="10">
        <f>'Pay as you go '!H13</f>
        <v>22950.460012499996</v>
      </c>
      <c r="E12" s="10">
        <f>'Du Jour'!H3</f>
        <v>0</v>
      </c>
      <c r="F12" s="16">
        <f>'Long Term Bonds'!G3</f>
        <v>1750000</v>
      </c>
      <c r="G12" s="10">
        <f>'Line of Credit'!H3</f>
        <v>0</v>
      </c>
      <c r="H12" s="10">
        <f>SUM(D12:G12)</f>
        <v>1772950.4600124999</v>
      </c>
      <c r="I12" s="10">
        <f t="shared" si="4"/>
        <v>5907568.5399874998</v>
      </c>
      <c r="J12" s="10">
        <v>0</v>
      </c>
      <c r="K12" s="11"/>
      <c r="L12" s="3"/>
      <c r="M12" s="3"/>
    </row>
    <row r="13" spans="1:29">
      <c r="A13" s="12">
        <v>9</v>
      </c>
      <c r="B13" s="15"/>
      <c r="C13" s="15">
        <v>229009</v>
      </c>
      <c r="D13" s="13">
        <f>'Pay as you go '!I13</f>
        <v>23753.726112937493</v>
      </c>
      <c r="E13" s="13">
        <f>'Du Jour'!I3</f>
        <v>0</v>
      </c>
      <c r="F13" s="13">
        <f>'Long Term Bonds'!H3</f>
        <v>0</v>
      </c>
      <c r="G13" s="13">
        <f>'Line of Credit'!I3</f>
        <v>0</v>
      </c>
      <c r="H13" s="13">
        <f t="shared" si="3"/>
        <v>23753.726112937493</v>
      </c>
      <c r="I13" s="13">
        <f t="shared" si="4"/>
        <v>5883814.8138745623</v>
      </c>
      <c r="J13" s="13">
        <v>0</v>
      </c>
      <c r="K13" s="14"/>
      <c r="L13" s="3"/>
      <c r="M13" s="3"/>
    </row>
    <row r="14" spans="1:29">
      <c r="A14" s="9">
        <v>10</v>
      </c>
      <c r="B14" s="16"/>
      <c r="C14" s="16">
        <v>254445</v>
      </c>
      <c r="D14" s="10">
        <f>'Pay as you go '!J13</f>
        <v>24585.106526890304</v>
      </c>
      <c r="E14" s="10">
        <f>'Du Jour'!J3</f>
        <v>0</v>
      </c>
      <c r="F14" s="10">
        <f>'Long Term Bonds'!I3</f>
        <v>0</v>
      </c>
      <c r="G14" s="10">
        <f>'Line of Credit'!J3</f>
        <v>0</v>
      </c>
      <c r="H14" s="10">
        <f t="shared" si="3"/>
        <v>24585.106526890304</v>
      </c>
      <c r="I14" s="10">
        <f t="shared" si="4"/>
        <v>5859229.7073476724</v>
      </c>
      <c r="J14" s="10">
        <v>0</v>
      </c>
      <c r="K14" s="11"/>
      <c r="L14" s="3"/>
      <c r="M14" s="3"/>
    </row>
    <row r="15" spans="1:29">
      <c r="A15" s="12">
        <v>11</v>
      </c>
      <c r="B15" s="15"/>
      <c r="C15" s="15">
        <v>288263</v>
      </c>
      <c r="D15" s="13">
        <f>'Pay as you go '!K13</f>
        <v>25445.585255331462</v>
      </c>
      <c r="E15" s="13">
        <f>'Du Jour'!J3</f>
        <v>0</v>
      </c>
      <c r="F15" s="13">
        <f>'Long Term Bonds'!J3</f>
        <v>0</v>
      </c>
      <c r="G15" s="13">
        <f>'Line of Credit'!K3</f>
        <v>0</v>
      </c>
      <c r="H15" s="13">
        <f t="shared" si="3"/>
        <v>25445.585255331462</v>
      </c>
      <c r="I15" s="13">
        <f t="shared" si="4"/>
        <v>5833784.1220923411</v>
      </c>
      <c r="J15" s="13">
        <v>0</v>
      </c>
      <c r="K15" s="14"/>
      <c r="L15" s="3"/>
      <c r="M15" s="3"/>
    </row>
    <row r="16" spans="1:29">
      <c r="A16" s="9">
        <v>12</v>
      </c>
      <c r="B16" s="16"/>
      <c r="C16" s="16">
        <v>323522</v>
      </c>
      <c r="D16" s="10">
        <f>'Pay as you go '!L13</f>
        <v>26336.18073926806</v>
      </c>
      <c r="E16" s="10">
        <f>'Du Jour'!L3</f>
        <v>0</v>
      </c>
      <c r="F16" s="10">
        <f>'Long Term Bonds'!K3</f>
        <v>0</v>
      </c>
      <c r="G16" s="10">
        <f>'Line of Credit'!L3</f>
        <v>0</v>
      </c>
      <c r="H16" s="10">
        <f t="shared" si="3"/>
        <v>26336.18073926806</v>
      </c>
      <c r="I16" s="10">
        <f t="shared" si="4"/>
        <v>5807447.9413530733</v>
      </c>
      <c r="J16" s="10">
        <v>0</v>
      </c>
      <c r="K16" s="11"/>
      <c r="L16" s="3"/>
      <c r="M16" s="3"/>
    </row>
    <row r="17" spans="1:15">
      <c r="A17" s="12">
        <v>13</v>
      </c>
      <c r="B17" s="15"/>
      <c r="C17" s="15">
        <v>360283</v>
      </c>
      <c r="D17" s="13">
        <f>'Pay as you go '!M13</f>
        <v>27257.947065142442</v>
      </c>
      <c r="E17" s="13">
        <f>'Du Jour'!M3</f>
        <v>0</v>
      </c>
      <c r="F17" s="13">
        <f>'Long Term Bonds'!L3</f>
        <v>0</v>
      </c>
      <c r="G17" s="13">
        <f>'Line of Credit'!M3</f>
        <v>0</v>
      </c>
      <c r="H17" s="13">
        <f t="shared" si="3"/>
        <v>27257.947065142442</v>
      </c>
      <c r="I17" s="13">
        <f t="shared" si="4"/>
        <v>5780189.9942879314</v>
      </c>
      <c r="J17" s="13">
        <v>0</v>
      </c>
      <c r="K17" s="14"/>
      <c r="L17" s="3"/>
      <c r="M17" s="3"/>
    </row>
    <row r="18" spans="1:15">
      <c r="A18" s="9">
        <v>14</v>
      </c>
      <c r="B18" s="16"/>
      <c r="C18" s="16">
        <v>398610</v>
      </c>
      <c r="D18" s="10">
        <f>'Pay as you go '!N13</f>
        <v>28211.975212422425</v>
      </c>
      <c r="E18" s="10">
        <f>'Du Jour'!N3</f>
        <v>0</v>
      </c>
      <c r="F18" s="10">
        <f>'Long Term Bonds'!M3</f>
        <v>2000000</v>
      </c>
      <c r="G18" s="10">
        <f>'Line of Credit'!N3</f>
        <v>0</v>
      </c>
      <c r="H18" s="10">
        <f t="shared" si="3"/>
        <v>2028211.9752124224</v>
      </c>
      <c r="I18" s="10">
        <f t="shared" si="4"/>
        <v>3751978.0190755092</v>
      </c>
      <c r="J18" s="10">
        <v>0</v>
      </c>
      <c r="K18" s="11"/>
      <c r="L18" s="3"/>
      <c r="M18" s="3"/>
    </row>
    <row r="19" spans="1:15">
      <c r="A19" s="12">
        <v>15</v>
      </c>
      <c r="B19" s="15"/>
      <c r="C19" s="15">
        <v>438570</v>
      </c>
      <c r="D19" s="13">
        <f>'Pay as you go '!O13</f>
        <v>29199.394344857206</v>
      </c>
      <c r="E19" s="13">
        <f>'Du Jour'!O3</f>
        <v>0</v>
      </c>
      <c r="F19" s="13">
        <f>'Long Term Bonds'!N3</f>
        <v>0</v>
      </c>
      <c r="G19" s="13">
        <f>'Line of Credit'!O3</f>
        <v>0</v>
      </c>
      <c r="H19" s="13">
        <f t="shared" si="3"/>
        <v>29199.394344857206</v>
      </c>
      <c r="I19" s="13">
        <f t="shared" si="4"/>
        <v>3722778.6247306517</v>
      </c>
      <c r="J19" s="13"/>
      <c r="K19" s="14"/>
      <c r="L19" s="3"/>
      <c r="M19" s="3"/>
    </row>
    <row r="20" spans="1:15">
      <c r="A20" s="9">
        <v>16</v>
      </c>
      <c r="B20" s="16"/>
      <c r="C20" s="16">
        <v>496776</v>
      </c>
      <c r="D20" s="10">
        <f>'Pay as you go '!P13</f>
        <v>30221.373146927206</v>
      </c>
      <c r="E20" s="10">
        <f>'Du Jour'!P3</f>
        <v>0</v>
      </c>
      <c r="F20" s="10">
        <f>'Long Term Bonds'!O3</f>
        <v>0</v>
      </c>
      <c r="G20" s="10">
        <f>'Line of Credit'!P3</f>
        <v>0</v>
      </c>
      <c r="H20" s="10">
        <f t="shared" si="3"/>
        <v>30221.373146927206</v>
      </c>
      <c r="I20" s="10">
        <f t="shared" si="4"/>
        <v>3692557.2515837247</v>
      </c>
      <c r="J20" s="10"/>
      <c r="K20" s="11"/>
      <c r="L20" s="3"/>
      <c r="M20" s="3"/>
    </row>
    <row r="21" spans="1:15">
      <c r="A21" s="12">
        <v>17</v>
      </c>
      <c r="B21" s="15"/>
      <c r="C21" s="15">
        <v>543404</v>
      </c>
      <c r="D21" s="13">
        <f>'Pay as you go '!Q13</f>
        <v>31279.121207069657</v>
      </c>
      <c r="E21" s="13">
        <f>'Du Jour'!Q3</f>
        <v>0</v>
      </c>
      <c r="F21" s="13">
        <f>'Long Term Bonds'!P3</f>
        <v>0</v>
      </c>
      <c r="G21" s="13">
        <f>'Line of Credit'!Q3</f>
        <v>0</v>
      </c>
      <c r="H21" s="13">
        <f t="shared" si="3"/>
        <v>31279.121207069657</v>
      </c>
      <c r="I21" s="13">
        <f t="shared" si="4"/>
        <v>3661278.1303766551</v>
      </c>
      <c r="J21" s="13"/>
      <c r="K21" s="14"/>
      <c r="L21" s="3"/>
      <c r="M21" s="3"/>
    </row>
    <row r="22" spans="1:15">
      <c r="A22" s="9">
        <v>18</v>
      </c>
      <c r="B22" s="16"/>
      <c r="C22" s="16">
        <v>592131</v>
      </c>
      <c r="D22" s="10">
        <f>'Pay as you go '!R13</f>
        <v>32373.890449317092</v>
      </c>
      <c r="E22" s="10">
        <f>'Du Jour'!R3</f>
        <v>0</v>
      </c>
      <c r="F22" s="10">
        <f>'Long Term Bonds'!Q3</f>
        <v>0</v>
      </c>
      <c r="G22" s="10">
        <f>'Line of Credit'!R3</f>
        <v>0</v>
      </c>
      <c r="H22" s="10">
        <f t="shared" si="3"/>
        <v>32373.890449317092</v>
      </c>
      <c r="I22" s="10">
        <f t="shared" si="4"/>
        <v>3628904.239927338</v>
      </c>
      <c r="J22" s="10">
        <f>B22-2000000</f>
        <v>-2000000</v>
      </c>
      <c r="K22" s="11"/>
      <c r="L22" s="3"/>
      <c r="M22" s="3"/>
      <c r="N22" s="1"/>
      <c r="O22" s="1"/>
    </row>
    <row r="23" spans="1:15">
      <c r="A23" s="12">
        <v>19</v>
      </c>
      <c r="B23" s="13"/>
      <c r="C23" s="13">
        <v>643050</v>
      </c>
      <c r="D23" s="13">
        <f>'Pay as you go '!S13</f>
        <v>33506.97661504319</v>
      </c>
      <c r="E23" s="13">
        <f>'Du Jour'!S3</f>
        <v>0</v>
      </c>
      <c r="F23" s="13">
        <f>'Long Term Bonds'!R3</f>
        <v>0</v>
      </c>
      <c r="G23" s="13">
        <f>'Line of Credit'!S3</f>
        <v>500000</v>
      </c>
      <c r="H23" s="13">
        <f t="shared" si="3"/>
        <v>533506.97661504324</v>
      </c>
      <c r="I23" s="13">
        <f t="shared" si="4"/>
        <v>3095397.2633122946</v>
      </c>
      <c r="J23" s="13"/>
      <c r="K23" s="14"/>
      <c r="L23" s="3"/>
      <c r="M23" s="3"/>
    </row>
    <row r="24" spans="1:15">
      <c r="A24" s="9">
        <v>20</v>
      </c>
      <c r="B24" s="10"/>
      <c r="C24" s="10">
        <v>696261</v>
      </c>
      <c r="D24" s="10">
        <f>'Pay as you go '!T13</f>
        <v>34679.720796569702</v>
      </c>
      <c r="E24" s="10">
        <f>'Du Jour'!T3</f>
        <v>0</v>
      </c>
      <c r="F24" s="10">
        <f>'Long Term Bonds'!S3</f>
        <v>0</v>
      </c>
      <c r="G24" s="10">
        <f>'Line of Credit'!T3</f>
        <v>0</v>
      </c>
      <c r="H24" s="10">
        <f t="shared" si="3"/>
        <v>34679.720796569702</v>
      </c>
      <c r="I24" s="10">
        <f t="shared" si="4"/>
        <v>3060717.5425157249</v>
      </c>
      <c r="J24" s="10"/>
      <c r="K24" s="11"/>
      <c r="L24" s="3"/>
      <c r="M24" s="3"/>
    </row>
    <row r="25" spans="1:15">
      <c r="A25" s="12">
        <v>21</v>
      </c>
      <c r="B25" s="13"/>
      <c r="C25" s="13">
        <v>751866</v>
      </c>
      <c r="D25" s="13">
        <f>'Pay as you go '!U13</f>
        <v>35893.511024449639</v>
      </c>
      <c r="E25" s="13">
        <f>'Du Jour'!U3</f>
        <v>0</v>
      </c>
      <c r="F25" s="13">
        <f>'Long Term Bonds'!T3</f>
        <v>0</v>
      </c>
      <c r="G25" s="13">
        <f>'Line of Credit'!U3</f>
        <v>0</v>
      </c>
      <c r="H25" s="13">
        <f t="shared" si="3"/>
        <v>35893.511024449639</v>
      </c>
      <c r="I25" s="13">
        <f t="shared" si="4"/>
        <v>3024824.0314912754</v>
      </c>
      <c r="J25" s="13"/>
      <c r="K25" s="14"/>
      <c r="L25" s="3"/>
      <c r="M25" s="3"/>
    </row>
    <row r="26" spans="1:15">
      <c r="A26" s="9">
        <v>22</v>
      </c>
      <c r="B26" s="10"/>
      <c r="C26" s="10">
        <v>809973</v>
      </c>
      <c r="D26" s="10">
        <f>'Pay as you go '!V13</f>
        <v>37149.78391030537</v>
      </c>
      <c r="E26" s="10">
        <f>'Du Jour'!V3</f>
        <v>0</v>
      </c>
      <c r="F26" s="10">
        <f>'Long Term Bonds'!U3</f>
        <v>0</v>
      </c>
      <c r="G26" s="10">
        <f>'Line of Credit'!V3</f>
        <v>0</v>
      </c>
      <c r="H26" s="10">
        <f t="shared" si="3"/>
        <v>37149.78391030537</v>
      </c>
      <c r="I26" s="10">
        <f t="shared" si="4"/>
        <v>2987674.2475809702</v>
      </c>
      <c r="J26" s="10"/>
      <c r="K26" s="11"/>
      <c r="L26" s="3"/>
      <c r="M26" s="3"/>
    </row>
    <row r="27" spans="1:15">
      <c r="A27" s="12">
        <v>23</v>
      </c>
      <c r="B27" s="13"/>
      <c r="C27" s="13">
        <v>870695</v>
      </c>
      <c r="D27" s="13">
        <f>'Pay as you go '!W13</f>
        <v>38450.026347166058</v>
      </c>
      <c r="E27" s="13">
        <f>'Du Jour'!W3</f>
        <v>0</v>
      </c>
      <c r="F27" s="13">
        <f>'Long Term Bonds'!V3</f>
        <v>0</v>
      </c>
      <c r="G27" s="13">
        <f>'Line of Credit'!W3</f>
        <v>0</v>
      </c>
      <c r="H27" s="13">
        <f t="shared" si="3"/>
        <v>38450.026347166058</v>
      </c>
      <c r="I27" s="13">
        <f t="shared" si="4"/>
        <v>2949224.2212338042</v>
      </c>
      <c r="J27" s="13"/>
      <c r="K27" s="14"/>
      <c r="L27" s="3"/>
      <c r="M27" s="3"/>
    </row>
    <row r="28" spans="1:15">
      <c r="A28" s="9">
        <v>24</v>
      </c>
      <c r="B28" s="10"/>
      <c r="C28" s="10">
        <v>934150</v>
      </c>
      <c r="D28" s="10">
        <f>'Pay as you go '!X13</f>
        <v>39795.777269316866</v>
      </c>
      <c r="E28" s="10">
        <f>'Du Jour'!X3</f>
        <v>0</v>
      </c>
      <c r="F28" s="10">
        <f>'Long Term Bonds'!W3</f>
        <v>0</v>
      </c>
      <c r="G28" s="10">
        <f>'Line of Credit'!X3</f>
        <v>0</v>
      </c>
      <c r="H28" s="10">
        <f t="shared" si="3"/>
        <v>39795.777269316866</v>
      </c>
      <c r="I28" s="10">
        <f t="shared" si="4"/>
        <v>2909428.4439644874</v>
      </c>
      <c r="J28" s="10"/>
      <c r="K28" s="11"/>
      <c r="L28" s="3"/>
      <c r="M28" s="3"/>
    </row>
    <row r="29" spans="1:15">
      <c r="A29" s="12">
        <v>25</v>
      </c>
      <c r="B29" s="13"/>
      <c r="C29" s="13">
        <v>1000460</v>
      </c>
      <c r="D29" s="13">
        <f>'Pay as you go '!Y13</f>
        <v>41188.629473742956</v>
      </c>
      <c r="E29" s="13">
        <f>'Du Jour'!Y3</f>
        <v>0</v>
      </c>
      <c r="F29" s="13">
        <f>'Long Term Bonds'!X3</f>
        <v>0</v>
      </c>
      <c r="G29" s="13">
        <f>'Line of Credit'!Y3</f>
        <v>0</v>
      </c>
      <c r="H29" s="13">
        <f t="shared" si="3"/>
        <v>41188.629473742956</v>
      </c>
      <c r="I29" s="13">
        <f t="shared" si="4"/>
        <v>2868239.8144907444</v>
      </c>
      <c r="J29" s="13"/>
      <c r="K29" s="14"/>
      <c r="L29" s="3"/>
      <c r="M29" s="3"/>
    </row>
    <row r="30" spans="1:15">
      <c r="A30" s="9">
        <v>26</v>
      </c>
      <c r="B30" s="10"/>
      <c r="C30" s="10">
        <v>1069755</v>
      </c>
      <c r="D30" s="10">
        <f>'Pay as you go '!Z13</f>
        <v>0</v>
      </c>
      <c r="E30" s="10">
        <f>'Du Jour'!Z3</f>
        <v>0</v>
      </c>
      <c r="F30" s="10">
        <f>'Long Term Bonds'!Y3</f>
        <v>0</v>
      </c>
      <c r="G30" s="10">
        <f>'Line of Credit'!Z3</f>
        <v>0</v>
      </c>
      <c r="H30" s="10"/>
      <c r="I30" s="10"/>
      <c r="J30" s="10"/>
      <c r="K30" s="11"/>
      <c r="L30" s="3"/>
      <c r="M30" s="3"/>
    </row>
    <row r="31" spans="1:15">
      <c r="B31" s="3"/>
      <c r="F31" s="3"/>
      <c r="G31" s="3"/>
      <c r="H31" s="3"/>
      <c r="I31" s="3"/>
      <c r="J31" s="3"/>
      <c r="K31" s="3"/>
      <c r="L31" s="3"/>
      <c r="M31" s="3"/>
    </row>
    <row r="32" spans="1:15">
      <c r="B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pageMargins left="0.7" right="0.7" top="0.75" bottom="0.75" header="0.3" footer="0.3"/>
  <pageSetup paperSize="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workbookViewId="0">
      <selection activeCell="B12" sqref="B12"/>
    </sheetView>
  </sheetViews>
  <sheetFormatPr defaultRowHeight="16.5"/>
  <cols>
    <col min="1" max="1" width="27.5" bestFit="1" customWidth="1"/>
    <col min="2" max="2" width="9.125" bestFit="1" customWidth="1"/>
    <col min="3" max="3" width="17.25" bestFit="1" customWidth="1"/>
    <col min="4" max="4" width="13.875" bestFit="1" customWidth="1"/>
    <col min="5" max="6" width="9.125" bestFit="1" customWidth="1"/>
    <col min="7" max="7" width="10.125" bestFit="1" customWidth="1"/>
    <col min="8" max="25" width="9.125" bestFit="1" customWidth="1"/>
  </cols>
  <sheetData>
    <row r="1" spans="1:25">
      <c r="A1" s="18" t="s">
        <v>3</v>
      </c>
      <c r="B1" t="s">
        <v>4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</row>
    <row r="2" spans="1: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7.25">
      <c r="A3" s="2" t="s">
        <v>20</v>
      </c>
      <c r="B3" s="3">
        <v>0</v>
      </c>
      <c r="C3" s="3">
        <v>0</v>
      </c>
      <c r="D3" s="3">
        <v>20000</v>
      </c>
      <c r="E3" s="3">
        <f>D3*1.035</f>
        <v>20700</v>
      </c>
      <c r="F3" s="3">
        <f t="shared" ref="F3:Y3" si="0">E3*1.035</f>
        <v>21424.5</v>
      </c>
      <c r="G3" s="3">
        <f t="shared" si="0"/>
        <v>22174.357499999998</v>
      </c>
      <c r="H3" s="3">
        <f t="shared" si="0"/>
        <v>22950.460012499996</v>
      </c>
      <c r="I3" s="3">
        <f t="shared" si="0"/>
        <v>23753.726112937493</v>
      </c>
      <c r="J3" s="3">
        <f t="shared" si="0"/>
        <v>24585.106526890304</v>
      </c>
      <c r="K3" s="3">
        <f t="shared" si="0"/>
        <v>25445.585255331462</v>
      </c>
      <c r="L3" s="3">
        <f t="shared" si="0"/>
        <v>26336.18073926806</v>
      </c>
      <c r="M3" s="3">
        <f t="shared" si="0"/>
        <v>27257.947065142442</v>
      </c>
      <c r="N3" s="3">
        <f t="shared" si="0"/>
        <v>28211.975212422425</v>
      </c>
      <c r="O3" s="3">
        <f t="shared" si="0"/>
        <v>29199.394344857206</v>
      </c>
      <c r="P3" s="3">
        <f t="shared" si="0"/>
        <v>30221.373146927206</v>
      </c>
      <c r="Q3" s="3">
        <f t="shared" si="0"/>
        <v>31279.121207069657</v>
      </c>
      <c r="R3" s="3">
        <f t="shared" si="0"/>
        <v>32373.890449317092</v>
      </c>
      <c r="S3" s="3">
        <f t="shared" si="0"/>
        <v>33506.97661504319</v>
      </c>
      <c r="T3" s="3">
        <f t="shared" si="0"/>
        <v>34679.720796569702</v>
      </c>
      <c r="U3" s="3">
        <f t="shared" si="0"/>
        <v>35893.511024449639</v>
      </c>
      <c r="V3" s="3">
        <f t="shared" si="0"/>
        <v>37149.78391030537</v>
      </c>
      <c r="W3" s="3">
        <f t="shared" si="0"/>
        <v>38450.026347166058</v>
      </c>
      <c r="X3" s="3">
        <f t="shared" si="0"/>
        <v>39795.777269316866</v>
      </c>
      <c r="Y3" s="3">
        <f t="shared" si="0"/>
        <v>41188.629473742956</v>
      </c>
    </row>
    <row r="4" spans="1:25" ht="17.25">
      <c r="A4" s="2" t="s">
        <v>19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7.25">
      <c r="A5" s="2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>
      <c r="A6" t="s">
        <v>15</v>
      </c>
      <c r="B6" s="3">
        <v>15000</v>
      </c>
      <c r="C6" s="3">
        <v>45000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>
      <c r="A7" t="s">
        <v>16</v>
      </c>
      <c r="B7" s="3">
        <v>10000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>
      <c r="A8" t="s">
        <v>17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>
      <c r="A9" t="s">
        <v>22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>
      <c r="A11" t="s">
        <v>37</v>
      </c>
      <c r="B11" s="3"/>
      <c r="C11" s="3">
        <v>5000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>
      <c r="A13" t="s">
        <v>14</v>
      </c>
      <c r="B13" s="3">
        <f>SUM(B3:B12)</f>
        <v>25000</v>
      </c>
      <c r="C13" s="3">
        <f t="shared" ref="C13:Y13" si="1">SUM(C3:C12)</f>
        <v>50000</v>
      </c>
      <c r="D13" s="3">
        <f t="shared" si="1"/>
        <v>20000</v>
      </c>
      <c r="E13" s="3">
        <f t="shared" si="1"/>
        <v>20700</v>
      </c>
      <c r="F13" s="3">
        <f t="shared" si="1"/>
        <v>21424.5</v>
      </c>
      <c r="G13" s="3">
        <f t="shared" si="1"/>
        <v>22174.357499999998</v>
      </c>
      <c r="H13" s="3">
        <f t="shared" si="1"/>
        <v>22950.460012499996</v>
      </c>
      <c r="I13" s="3">
        <f t="shared" si="1"/>
        <v>23753.726112937493</v>
      </c>
      <c r="J13" s="3">
        <f t="shared" si="1"/>
        <v>24585.106526890304</v>
      </c>
      <c r="K13" s="3">
        <f t="shared" si="1"/>
        <v>25445.585255331462</v>
      </c>
      <c r="L13" s="3">
        <f t="shared" si="1"/>
        <v>26336.18073926806</v>
      </c>
      <c r="M13" s="3">
        <f t="shared" si="1"/>
        <v>27257.947065142442</v>
      </c>
      <c r="N13" s="3">
        <f t="shared" si="1"/>
        <v>28211.975212422425</v>
      </c>
      <c r="O13" s="3">
        <f t="shared" si="1"/>
        <v>29199.394344857206</v>
      </c>
      <c r="P13" s="3">
        <f t="shared" si="1"/>
        <v>30221.373146927206</v>
      </c>
      <c r="Q13" s="3">
        <f t="shared" si="1"/>
        <v>31279.121207069657</v>
      </c>
      <c r="R13" s="3">
        <f t="shared" si="1"/>
        <v>32373.890449317092</v>
      </c>
      <c r="S13" s="3">
        <f t="shared" si="1"/>
        <v>33506.97661504319</v>
      </c>
      <c r="T13" s="3">
        <f t="shared" si="1"/>
        <v>34679.720796569702</v>
      </c>
      <c r="U13" s="3">
        <f t="shared" si="1"/>
        <v>35893.511024449639</v>
      </c>
      <c r="V13" s="3">
        <f t="shared" si="1"/>
        <v>37149.78391030537</v>
      </c>
      <c r="W13" s="3">
        <f t="shared" si="1"/>
        <v>38450.026347166058</v>
      </c>
      <c r="X13" s="3">
        <f t="shared" si="1"/>
        <v>39795.777269316866</v>
      </c>
      <c r="Y13" s="3">
        <f t="shared" si="1"/>
        <v>41188.629473742956</v>
      </c>
    </row>
    <row r="14" spans="1: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>
      <c r="A17" t="s">
        <v>18</v>
      </c>
      <c r="B17" s="3">
        <f>SUM(B13:B16)</f>
        <v>25000</v>
      </c>
      <c r="C17" s="3">
        <f t="shared" ref="C17:Y17" si="2">SUM(C13:C16)</f>
        <v>50000</v>
      </c>
      <c r="D17" s="3">
        <f t="shared" si="2"/>
        <v>20000</v>
      </c>
      <c r="E17" s="3">
        <f t="shared" si="2"/>
        <v>20700</v>
      </c>
      <c r="F17" s="3">
        <f t="shared" si="2"/>
        <v>21424.5</v>
      </c>
      <c r="G17" s="3">
        <f t="shared" si="2"/>
        <v>22174.357499999998</v>
      </c>
      <c r="H17" s="3">
        <f t="shared" si="2"/>
        <v>22950.460012499996</v>
      </c>
      <c r="I17" s="3">
        <f t="shared" si="2"/>
        <v>23753.726112937493</v>
      </c>
      <c r="J17" s="3">
        <f t="shared" si="2"/>
        <v>24585.106526890304</v>
      </c>
      <c r="K17" s="3">
        <f t="shared" si="2"/>
        <v>25445.585255331462</v>
      </c>
      <c r="L17" s="3">
        <f t="shared" si="2"/>
        <v>26336.18073926806</v>
      </c>
      <c r="M17" s="3">
        <f t="shared" si="2"/>
        <v>27257.947065142442</v>
      </c>
      <c r="N17" s="3">
        <f t="shared" si="2"/>
        <v>28211.975212422425</v>
      </c>
      <c r="O17" s="3">
        <f t="shared" si="2"/>
        <v>29199.394344857206</v>
      </c>
      <c r="P17" s="3">
        <f t="shared" si="2"/>
        <v>30221.373146927206</v>
      </c>
      <c r="Q17" s="3">
        <f t="shared" si="2"/>
        <v>31279.121207069657</v>
      </c>
      <c r="R17" s="3">
        <f t="shared" si="2"/>
        <v>32373.890449317092</v>
      </c>
      <c r="S17" s="3">
        <f t="shared" si="2"/>
        <v>33506.97661504319</v>
      </c>
      <c r="T17" s="3">
        <f t="shared" si="2"/>
        <v>34679.720796569702</v>
      </c>
      <c r="U17" s="3">
        <f t="shared" si="2"/>
        <v>35893.511024449639</v>
      </c>
      <c r="V17" s="3">
        <f t="shared" si="2"/>
        <v>37149.78391030537</v>
      </c>
      <c r="W17" s="3">
        <f t="shared" si="2"/>
        <v>38450.026347166058</v>
      </c>
      <c r="X17" s="3">
        <f t="shared" si="2"/>
        <v>39795.777269316866</v>
      </c>
      <c r="Y17" s="3">
        <f t="shared" si="2"/>
        <v>41188.629473742956</v>
      </c>
    </row>
    <row r="18" spans="1: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7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"/>
  <sheetViews>
    <sheetView workbookViewId="0">
      <selection activeCell="E28" sqref="E28"/>
    </sheetView>
  </sheetViews>
  <sheetFormatPr defaultRowHeight="16.5"/>
  <cols>
    <col min="1" max="1" width="28.875" bestFit="1" customWidth="1"/>
  </cols>
  <sheetData>
    <row r="1" spans="1:26">
      <c r="B1" t="s">
        <v>4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</row>
    <row r="2" spans="1:26">
      <c r="A2" t="s">
        <v>36</v>
      </c>
      <c r="B2" s="3"/>
      <c r="C2" s="3"/>
      <c r="D2" s="3"/>
      <c r="E2" s="3">
        <f>D19</f>
        <v>16000</v>
      </c>
      <c r="F2" s="3">
        <f t="shared" ref="F2:Y2" si="0">E19</f>
        <v>10286</v>
      </c>
      <c r="G2" s="3">
        <f t="shared" si="0"/>
        <v>11298.5</v>
      </c>
      <c r="H2" s="3">
        <f t="shared" si="0"/>
        <v>15182.142500000016</v>
      </c>
      <c r="I2" s="3">
        <f t="shared" si="0"/>
        <v>15182.142500000016</v>
      </c>
      <c r="J2" s="3">
        <f t="shared" si="0"/>
        <v>15182.142500000016</v>
      </c>
      <c r="K2" s="3">
        <f t="shared" si="0"/>
        <v>15182.142500000016</v>
      </c>
      <c r="L2" s="3">
        <f t="shared" si="0"/>
        <v>15182.142500000016</v>
      </c>
      <c r="M2" s="3">
        <f t="shared" si="0"/>
        <v>15182.142500000016</v>
      </c>
      <c r="N2" s="3">
        <f t="shared" si="0"/>
        <v>15182.142500000016</v>
      </c>
      <c r="O2" s="3">
        <f t="shared" si="0"/>
        <v>15182.142500000016</v>
      </c>
      <c r="P2" s="3">
        <f t="shared" si="0"/>
        <v>15182.142500000016</v>
      </c>
      <c r="Q2" s="3">
        <f t="shared" si="0"/>
        <v>15182.142500000016</v>
      </c>
      <c r="R2" s="3">
        <f t="shared" si="0"/>
        <v>15182.142500000016</v>
      </c>
      <c r="S2" s="3">
        <f t="shared" si="0"/>
        <v>15182.142500000016</v>
      </c>
      <c r="T2" s="3">
        <f t="shared" si="0"/>
        <v>15182.142500000016</v>
      </c>
      <c r="U2" s="3">
        <f t="shared" si="0"/>
        <v>15182.142500000016</v>
      </c>
      <c r="V2" s="3">
        <f t="shared" si="0"/>
        <v>15182.142500000016</v>
      </c>
      <c r="W2" s="3">
        <f t="shared" si="0"/>
        <v>15182.142500000016</v>
      </c>
      <c r="X2" s="3">
        <f t="shared" si="0"/>
        <v>15182.142500000016</v>
      </c>
      <c r="Y2" s="3">
        <f t="shared" si="0"/>
        <v>15182.142500000016</v>
      </c>
    </row>
    <row r="3" spans="1:26">
      <c r="A3" s="18" t="s">
        <v>28</v>
      </c>
      <c r="B3" s="3"/>
      <c r="C3" s="3"/>
      <c r="D3" s="3">
        <v>66000</v>
      </c>
      <c r="E3" s="5">
        <f>'Maximum Indebtedness'!C9-'Pay as you go '!E3</f>
        <v>84286</v>
      </c>
      <c r="F3" s="3">
        <f>'Maximum Indebtedness'!C10-'Pay as you go '!F3</f>
        <v>111012.5</v>
      </c>
      <c r="G3" s="3">
        <f>'Maximum Indebtedness'!C11-'Pay as you go '!G3</f>
        <v>138883.64250000002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t="s">
        <v>7</v>
      </c>
      <c r="B4" s="3"/>
      <c r="C4" s="3"/>
      <c r="D4" s="3">
        <v>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7.25">
      <c r="A5" s="2" t="s">
        <v>20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7.25">
      <c r="A6" s="2" t="s">
        <v>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6">
      <c r="A7" t="s">
        <v>24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6" ht="17.25">
      <c r="A8" s="2" t="s">
        <v>25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6" ht="17.25">
      <c r="A9" s="2" t="s">
        <v>23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6">
      <c r="A10" t="s">
        <v>8</v>
      </c>
      <c r="B10" s="3"/>
      <c r="C10" s="3"/>
      <c r="D10" s="3">
        <v>50000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6">
      <c r="A11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6">
      <c r="A12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6">
      <c r="A13" t="s">
        <v>12</v>
      </c>
      <c r="B13" s="3"/>
      <c r="C13" s="3"/>
      <c r="D13" s="3"/>
      <c r="E13" s="3">
        <v>90000</v>
      </c>
      <c r="F13" s="3"/>
      <c r="G13" s="3">
        <v>135000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6">
      <c r="A14" t="s">
        <v>11</v>
      </c>
      <c r="B14" s="3"/>
      <c r="C14" s="3"/>
      <c r="D14" s="3"/>
      <c r="E14" s="3"/>
      <c r="F14" s="3">
        <v>110000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6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6">
      <c r="A16" t="s">
        <v>37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>
      <c r="A18" t="s">
        <v>34</v>
      </c>
      <c r="B18" s="3">
        <f t="shared" ref="B18:C18" si="1">SUM(B4:B17)</f>
        <v>0</v>
      </c>
      <c r="C18" s="3">
        <f t="shared" si="1"/>
        <v>0</v>
      </c>
      <c r="D18" s="3">
        <f t="shared" ref="D18:E18" si="2">SUM(D4:D17)</f>
        <v>50000</v>
      </c>
      <c r="E18" s="3">
        <f t="shared" si="2"/>
        <v>90000</v>
      </c>
      <c r="F18" s="3">
        <f>SUM(F4:F17)</f>
        <v>110000</v>
      </c>
      <c r="G18" s="3">
        <f t="shared" ref="G18:Y18" si="3">SUM(G4:G17)</f>
        <v>135000</v>
      </c>
      <c r="H18" s="3">
        <f t="shared" si="3"/>
        <v>0</v>
      </c>
      <c r="I18" s="3">
        <f t="shared" si="3"/>
        <v>0</v>
      </c>
      <c r="J18" s="3">
        <f t="shared" si="3"/>
        <v>0</v>
      </c>
      <c r="K18" s="3">
        <f t="shared" si="3"/>
        <v>0</v>
      </c>
      <c r="L18" s="3">
        <f t="shared" si="3"/>
        <v>0</v>
      </c>
      <c r="M18" s="3">
        <f t="shared" si="3"/>
        <v>0</v>
      </c>
      <c r="N18" s="3">
        <f t="shared" si="3"/>
        <v>0</v>
      </c>
      <c r="O18" s="3">
        <f t="shared" si="3"/>
        <v>0</v>
      </c>
      <c r="P18" s="3">
        <f t="shared" si="3"/>
        <v>0</v>
      </c>
      <c r="Q18" s="3">
        <f t="shared" si="3"/>
        <v>0</v>
      </c>
      <c r="R18" s="3">
        <f t="shared" si="3"/>
        <v>0</v>
      </c>
      <c r="S18" s="3">
        <f t="shared" si="3"/>
        <v>0</v>
      </c>
      <c r="T18" s="3">
        <f t="shared" si="3"/>
        <v>0</v>
      </c>
      <c r="U18" s="3">
        <f t="shared" si="3"/>
        <v>0</v>
      </c>
      <c r="V18" s="3">
        <f t="shared" si="3"/>
        <v>0</v>
      </c>
      <c r="W18" s="3">
        <f t="shared" si="3"/>
        <v>0</v>
      </c>
      <c r="X18" s="3">
        <f t="shared" si="3"/>
        <v>0</v>
      </c>
      <c r="Y18" s="3">
        <f t="shared" si="3"/>
        <v>0</v>
      </c>
    </row>
    <row r="19" spans="1:25">
      <c r="A19" t="s">
        <v>35</v>
      </c>
      <c r="B19" s="3"/>
      <c r="C19" s="3">
        <f t="shared" ref="C19" si="4">B18+C18</f>
        <v>0</v>
      </c>
      <c r="D19" s="3">
        <f>D3-D18</f>
        <v>16000</v>
      </c>
      <c r="E19" s="3">
        <f>SUM(E2:E3)-E18</f>
        <v>10286</v>
      </c>
      <c r="F19" s="3">
        <f t="shared" ref="F19:Y19" si="5">SUM(F2:F3)-F18</f>
        <v>11298.5</v>
      </c>
      <c r="G19" s="3">
        <f t="shared" si="5"/>
        <v>15182.142500000016</v>
      </c>
      <c r="H19" s="3">
        <f t="shared" si="5"/>
        <v>15182.142500000016</v>
      </c>
      <c r="I19" s="3">
        <f t="shared" si="5"/>
        <v>15182.142500000016</v>
      </c>
      <c r="J19" s="3">
        <f t="shared" si="5"/>
        <v>15182.142500000016</v>
      </c>
      <c r="K19" s="3">
        <f t="shared" si="5"/>
        <v>15182.142500000016</v>
      </c>
      <c r="L19" s="3">
        <f t="shared" si="5"/>
        <v>15182.142500000016</v>
      </c>
      <c r="M19" s="3">
        <f t="shared" si="5"/>
        <v>15182.142500000016</v>
      </c>
      <c r="N19" s="3">
        <f t="shared" si="5"/>
        <v>15182.142500000016</v>
      </c>
      <c r="O19" s="3">
        <f t="shared" si="5"/>
        <v>15182.142500000016</v>
      </c>
      <c r="P19" s="3">
        <f t="shared" si="5"/>
        <v>15182.142500000016</v>
      </c>
      <c r="Q19" s="3">
        <f t="shared" si="5"/>
        <v>15182.142500000016</v>
      </c>
      <c r="R19" s="3">
        <f t="shared" si="5"/>
        <v>15182.142500000016</v>
      </c>
      <c r="S19" s="3">
        <f t="shared" si="5"/>
        <v>15182.142500000016</v>
      </c>
      <c r="T19" s="3">
        <f t="shared" si="5"/>
        <v>15182.142500000016</v>
      </c>
      <c r="U19" s="3">
        <f t="shared" si="5"/>
        <v>15182.142500000016</v>
      </c>
      <c r="V19" s="3">
        <f t="shared" si="5"/>
        <v>15182.142500000016</v>
      </c>
      <c r="W19" s="3">
        <f t="shared" si="5"/>
        <v>15182.142500000016</v>
      </c>
      <c r="X19" s="3">
        <f t="shared" si="5"/>
        <v>15182.142500000016</v>
      </c>
      <c r="Y19" s="3">
        <f t="shared" si="5"/>
        <v>15182.142500000016</v>
      </c>
    </row>
    <row r="20" spans="1: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5"/>
  <sheetViews>
    <sheetView workbookViewId="0">
      <selection activeCell="E30" sqref="E30"/>
    </sheetView>
  </sheetViews>
  <sheetFormatPr defaultRowHeight="16.5"/>
  <cols>
    <col min="1" max="1" width="26.875" bestFit="1" customWidth="1"/>
    <col min="2" max="3" width="16" bestFit="1" customWidth="1"/>
    <col min="5" max="25" width="10.125" bestFit="1" customWidth="1"/>
  </cols>
  <sheetData>
    <row r="1" spans="1:27">
      <c r="B1" t="s">
        <v>4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</row>
    <row r="2" spans="1:27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7">
      <c r="A3" s="18" t="s">
        <v>44</v>
      </c>
      <c r="B3" s="3"/>
      <c r="C3" s="3"/>
      <c r="D3" s="3"/>
      <c r="G3" s="4">
        <v>1750000</v>
      </c>
      <c r="H3" s="3"/>
      <c r="I3" s="3"/>
      <c r="J3" s="3"/>
      <c r="K3" s="3"/>
      <c r="L3" s="3"/>
      <c r="M3" s="4">
        <v>2000000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>
      <c r="A4" t="s">
        <v>7</v>
      </c>
      <c r="B4" s="3"/>
      <c r="C4" s="3"/>
      <c r="D4" s="3"/>
      <c r="G4" s="3">
        <f>G3*0.01</f>
        <v>17500</v>
      </c>
      <c r="I4" s="3"/>
      <c r="J4" s="3"/>
      <c r="K4" s="3"/>
      <c r="L4" s="3"/>
      <c r="M4" s="3">
        <f>M3*0.01</f>
        <v>20000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7.25">
      <c r="A5" s="2" t="s">
        <v>20</v>
      </c>
      <c r="B5" s="3"/>
      <c r="C5" s="3"/>
      <c r="D5" s="3"/>
      <c r="G5" s="3"/>
      <c r="H5" s="3">
        <f>G5*1.035</f>
        <v>0</v>
      </c>
      <c r="I5" s="3">
        <f t="shared" ref="I5" si="0">H5*1.035</f>
        <v>0</v>
      </c>
      <c r="J5" s="3">
        <f t="shared" ref="J5" si="1">I5*1.035</f>
        <v>0</v>
      </c>
      <c r="K5" s="3">
        <f t="shared" ref="K5" si="2">J5*1.035</f>
        <v>0</v>
      </c>
      <c r="L5" s="3">
        <f t="shared" ref="L5" si="3">K5*1.035</f>
        <v>0</v>
      </c>
      <c r="M5" s="3">
        <f t="shared" ref="M5" si="4">L5*1.035</f>
        <v>0</v>
      </c>
      <c r="N5" s="3">
        <f t="shared" ref="N5" si="5">M5*1.035</f>
        <v>0</v>
      </c>
      <c r="O5" s="3">
        <f t="shared" ref="O5" si="6">N5*1.035</f>
        <v>0</v>
      </c>
      <c r="P5" s="3">
        <f t="shared" ref="P5" si="7">O5*1.035</f>
        <v>0</v>
      </c>
      <c r="Q5" s="3">
        <f t="shared" ref="Q5" si="8">P5*1.035</f>
        <v>0</v>
      </c>
      <c r="R5" s="3">
        <f t="shared" ref="R5" si="9">Q5*1.035</f>
        <v>0</v>
      </c>
      <c r="S5" s="3">
        <f t="shared" ref="S5" si="10">R5*1.035</f>
        <v>0</v>
      </c>
      <c r="T5" s="3">
        <f t="shared" ref="T5" si="11">S5*1.035</f>
        <v>0</v>
      </c>
      <c r="U5" s="3">
        <f t="shared" ref="U5" si="12">T5*1.035</f>
        <v>0</v>
      </c>
      <c r="V5" s="3">
        <f t="shared" ref="V5" si="13">U5*1.035</f>
        <v>0</v>
      </c>
      <c r="W5" s="3">
        <f t="shared" ref="W5" si="14">V5*1.035</f>
        <v>0</v>
      </c>
      <c r="X5" s="3">
        <f t="shared" ref="X5" si="15">W5*1.035</f>
        <v>0</v>
      </c>
      <c r="Y5" s="3">
        <f t="shared" ref="Y5" si="16">X5*1.035</f>
        <v>0</v>
      </c>
      <c r="Z5" s="3"/>
      <c r="AA5" s="3"/>
    </row>
    <row r="6" spans="1:27" ht="17.25">
      <c r="A6" s="2" t="s">
        <v>19</v>
      </c>
      <c r="B6" s="3"/>
      <c r="C6" s="3"/>
      <c r="D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>
      <c r="A7" t="s">
        <v>24</v>
      </c>
      <c r="B7" s="3"/>
      <c r="C7" s="3"/>
      <c r="D7" s="3"/>
      <c r="G7" s="3">
        <f>G3*0.02</f>
        <v>35000</v>
      </c>
      <c r="I7" s="3"/>
      <c r="J7" s="3"/>
      <c r="K7" s="3"/>
      <c r="L7" s="3"/>
      <c r="M7" s="3">
        <f>M3*0.02</f>
        <v>40000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7.25">
      <c r="A8" s="2" t="s">
        <v>25</v>
      </c>
      <c r="B8" s="3"/>
      <c r="C8" s="3"/>
      <c r="D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7.25">
      <c r="A9" s="2" t="s">
        <v>23</v>
      </c>
      <c r="B9" s="3"/>
      <c r="C9" s="3"/>
      <c r="D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>
      <c r="A10" t="s">
        <v>8</v>
      </c>
      <c r="B10" s="3"/>
      <c r="C10" s="3"/>
      <c r="D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>
      <c r="A11" t="s">
        <v>9</v>
      </c>
      <c r="B11" s="3"/>
      <c r="C11" s="3"/>
      <c r="D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>
      <c r="A12" t="s">
        <v>10</v>
      </c>
      <c r="B12" s="3"/>
      <c r="C12" s="3"/>
      <c r="D12" s="3"/>
      <c r="G12" s="3">
        <v>46100</v>
      </c>
      <c r="H12" s="3">
        <v>27300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>
      <c r="A13" t="s">
        <v>12</v>
      </c>
      <c r="B13" s="3"/>
      <c r="C13" s="3"/>
      <c r="D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>
      <c r="A14" t="s">
        <v>11</v>
      </c>
      <c r="B14" s="3"/>
      <c r="C14" s="3"/>
      <c r="D14" s="3"/>
      <c r="G14" s="3">
        <v>1000000</v>
      </c>
      <c r="H14" s="3"/>
      <c r="I14" s="3"/>
      <c r="J14" s="3"/>
      <c r="K14" s="3"/>
      <c r="L14" s="3"/>
      <c r="M14" s="3">
        <v>1618700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>
      <c r="A15" t="s">
        <v>32</v>
      </c>
      <c r="B15" s="3"/>
      <c r="C15" s="3"/>
      <c r="D15" s="3"/>
      <c r="G15" s="3">
        <v>480600</v>
      </c>
      <c r="H15" s="3"/>
      <c r="I15" s="3"/>
      <c r="J15" s="3"/>
      <c r="K15" s="3"/>
      <c r="L15" s="3"/>
      <c r="M15" s="3">
        <v>339900</v>
      </c>
      <c r="N15" s="3">
        <v>22800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>
      <c r="A16" t="s">
        <v>37</v>
      </c>
      <c r="B16" s="3"/>
      <c r="C16" s="3"/>
      <c r="D16" s="3"/>
      <c r="G16" s="3">
        <v>13600</v>
      </c>
      <c r="H16" s="3">
        <v>21200</v>
      </c>
      <c r="I16" s="3">
        <v>14600</v>
      </c>
      <c r="J16" s="3">
        <v>22700</v>
      </c>
      <c r="K16" s="3">
        <v>10000</v>
      </c>
      <c r="L16" s="3">
        <v>10000</v>
      </c>
      <c r="M16" s="3">
        <v>10000</v>
      </c>
      <c r="O16" s="3"/>
      <c r="P16" s="3"/>
      <c r="Q16" s="3"/>
      <c r="R16" s="3"/>
      <c r="S16" s="3"/>
      <c r="T16" s="3"/>
      <c r="U16" s="3"/>
      <c r="V16" s="3"/>
      <c r="W16" s="3"/>
      <c r="X16" s="3"/>
      <c r="Z16" s="3"/>
      <c r="AA16" s="3"/>
    </row>
    <row r="17" spans="1:27">
      <c r="B17" s="3"/>
      <c r="C17" s="3"/>
      <c r="D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>
      <c r="A18" t="s">
        <v>5</v>
      </c>
      <c r="B18" s="3"/>
      <c r="C18" s="3"/>
      <c r="D18" s="3"/>
      <c r="G18" s="3">
        <f>SUM(G4:G17)</f>
        <v>1592800</v>
      </c>
      <c r="H18" s="3">
        <f>SUM(H4:H17)</f>
        <v>48500</v>
      </c>
      <c r="I18" s="3">
        <f t="shared" ref="I18:AA18" si="17">SUM(I4:I17)</f>
        <v>14600</v>
      </c>
      <c r="J18" s="3">
        <f t="shared" si="17"/>
        <v>22700</v>
      </c>
      <c r="K18" s="3">
        <f t="shared" si="17"/>
        <v>10000</v>
      </c>
      <c r="L18" s="3">
        <f t="shared" si="17"/>
        <v>10000</v>
      </c>
      <c r="M18" s="3">
        <f t="shared" si="17"/>
        <v>2028600</v>
      </c>
      <c r="N18" s="3">
        <f t="shared" si="17"/>
        <v>22800</v>
      </c>
      <c r="O18" s="3">
        <f t="shared" si="17"/>
        <v>0</v>
      </c>
      <c r="P18" s="3">
        <f t="shared" si="17"/>
        <v>0</v>
      </c>
      <c r="Q18" s="3">
        <f t="shared" si="17"/>
        <v>0</v>
      </c>
      <c r="R18" s="3">
        <f t="shared" si="17"/>
        <v>0</v>
      </c>
      <c r="S18" s="3">
        <f t="shared" si="17"/>
        <v>0</v>
      </c>
      <c r="T18" s="3">
        <f t="shared" si="17"/>
        <v>0</v>
      </c>
      <c r="U18" s="3">
        <f t="shared" si="17"/>
        <v>0</v>
      </c>
      <c r="V18" s="3">
        <f t="shared" si="17"/>
        <v>0</v>
      </c>
      <c r="W18" s="3">
        <f t="shared" si="17"/>
        <v>0</v>
      </c>
      <c r="X18" s="3">
        <f t="shared" si="17"/>
        <v>0</v>
      </c>
      <c r="Y18" s="3">
        <f t="shared" si="17"/>
        <v>0</v>
      </c>
      <c r="Z18" s="3">
        <f t="shared" si="17"/>
        <v>0</v>
      </c>
      <c r="AA18" s="3">
        <f t="shared" si="17"/>
        <v>0</v>
      </c>
    </row>
    <row r="19" spans="1:27">
      <c r="A19" t="s">
        <v>6</v>
      </c>
      <c r="B19" s="3"/>
      <c r="C19" s="3"/>
      <c r="D19" s="3"/>
      <c r="G19" s="3"/>
      <c r="H19" s="3">
        <f>G18+H18</f>
        <v>1641300</v>
      </c>
      <c r="I19" s="5">
        <f>H19+I18</f>
        <v>1655900</v>
      </c>
      <c r="J19" s="5">
        <f>I19+J18</f>
        <v>1678600</v>
      </c>
      <c r="K19" s="5">
        <f t="shared" ref="K19:AA19" si="18">J19+K18</f>
        <v>1688600</v>
      </c>
      <c r="L19" s="5">
        <f t="shared" si="18"/>
        <v>1698600</v>
      </c>
      <c r="M19" s="5">
        <f t="shared" si="18"/>
        <v>3727200</v>
      </c>
      <c r="N19" s="5">
        <f t="shared" si="18"/>
        <v>3750000</v>
      </c>
      <c r="O19" s="4">
        <f t="shared" si="18"/>
        <v>3750000</v>
      </c>
      <c r="P19" s="5">
        <f t="shared" si="18"/>
        <v>3750000</v>
      </c>
      <c r="Q19" s="5">
        <f t="shared" si="18"/>
        <v>3750000</v>
      </c>
      <c r="R19" s="5">
        <f t="shared" si="18"/>
        <v>3750000</v>
      </c>
      <c r="S19" s="5">
        <f t="shared" si="18"/>
        <v>3750000</v>
      </c>
      <c r="T19" s="5">
        <f t="shared" si="18"/>
        <v>3750000</v>
      </c>
      <c r="U19" s="5">
        <f t="shared" si="18"/>
        <v>3750000</v>
      </c>
      <c r="V19" s="5">
        <f t="shared" si="18"/>
        <v>3750000</v>
      </c>
      <c r="W19" s="5">
        <f t="shared" si="18"/>
        <v>3750000</v>
      </c>
      <c r="X19" s="5">
        <f t="shared" si="18"/>
        <v>3750000</v>
      </c>
      <c r="Y19" s="5">
        <f t="shared" si="18"/>
        <v>3750000</v>
      </c>
      <c r="Z19" s="5">
        <f t="shared" si="18"/>
        <v>3750000</v>
      </c>
      <c r="AA19" s="5">
        <f t="shared" si="18"/>
        <v>3750000</v>
      </c>
    </row>
    <row r="20" spans="1:27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7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7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7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7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7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7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7">
      <c r="A27" s="19"/>
      <c r="B27" s="19"/>
      <c r="C27" s="19"/>
    </row>
    <row r="28" spans="1:27">
      <c r="A28" s="18"/>
      <c r="B28" s="18" t="s">
        <v>30</v>
      </c>
      <c r="C28" s="18" t="s">
        <v>31</v>
      </c>
    </row>
    <row r="29" spans="1:27">
      <c r="B29" s="3"/>
      <c r="C29" s="3"/>
    </row>
    <row r="30" spans="1:27">
      <c r="B30" s="3"/>
      <c r="C30" s="3"/>
    </row>
    <row r="31" spans="1:27">
      <c r="B31" s="3"/>
      <c r="C31" s="3"/>
    </row>
    <row r="32" spans="1:27">
      <c r="B32" s="3"/>
      <c r="C32" s="3"/>
    </row>
    <row r="33" spans="2:3">
      <c r="B33" s="3"/>
      <c r="C33" s="3"/>
    </row>
    <row r="34" spans="2:3">
      <c r="B34" s="3"/>
      <c r="C34" s="3"/>
    </row>
    <row r="35" spans="2:3">
      <c r="B35" s="3"/>
      <c r="C35" s="3"/>
    </row>
    <row r="36" spans="2:3">
      <c r="B36" s="3"/>
      <c r="C36" s="3"/>
    </row>
    <row r="37" spans="2:3">
      <c r="B37" s="3">
        <v>146439</v>
      </c>
      <c r="C37" s="3"/>
    </row>
    <row r="38" spans="2:3">
      <c r="B38" s="3">
        <v>146439</v>
      </c>
      <c r="C38" s="3"/>
    </row>
    <row r="39" spans="2:3">
      <c r="B39" s="3">
        <v>146439</v>
      </c>
      <c r="C39" s="3"/>
    </row>
    <row r="40" spans="2:3">
      <c r="B40" s="3">
        <v>146439</v>
      </c>
      <c r="C40" s="3"/>
    </row>
    <row r="41" spans="2:3">
      <c r="B41" s="3">
        <v>146439</v>
      </c>
      <c r="C41" s="3"/>
    </row>
    <row r="42" spans="2:3">
      <c r="B42" s="3">
        <v>146439</v>
      </c>
      <c r="C42" s="3"/>
    </row>
    <row r="43" spans="2:3">
      <c r="B43" s="3">
        <v>146439</v>
      </c>
      <c r="C43" s="3">
        <v>167359</v>
      </c>
    </row>
    <row r="44" spans="2:3">
      <c r="B44" s="3">
        <v>146439</v>
      </c>
      <c r="C44" s="3">
        <v>167359</v>
      </c>
    </row>
    <row r="45" spans="2:3">
      <c r="B45" s="3">
        <v>146439</v>
      </c>
      <c r="C45" s="3">
        <v>167359</v>
      </c>
    </row>
    <row r="46" spans="2:3">
      <c r="B46" s="3">
        <v>146439</v>
      </c>
      <c r="C46" s="3">
        <v>167359</v>
      </c>
    </row>
    <row r="47" spans="2:3">
      <c r="B47" s="3">
        <v>146439</v>
      </c>
      <c r="C47" s="3">
        <v>167359</v>
      </c>
    </row>
    <row r="48" spans="2:3">
      <c r="B48" s="3">
        <v>146439</v>
      </c>
      <c r="C48" s="3">
        <v>167359</v>
      </c>
    </row>
    <row r="49" spans="2:3">
      <c r="B49" s="3">
        <v>146439</v>
      </c>
      <c r="C49" s="3">
        <v>167359</v>
      </c>
    </row>
    <row r="50" spans="2:3">
      <c r="B50" s="3">
        <v>146439</v>
      </c>
      <c r="C50" s="3">
        <v>167359</v>
      </c>
    </row>
    <row r="51" spans="2:3">
      <c r="B51" s="3">
        <v>146439</v>
      </c>
      <c r="C51" s="3">
        <v>167359</v>
      </c>
    </row>
    <row r="52" spans="2:3">
      <c r="B52" s="3">
        <v>146439</v>
      </c>
      <c r="C52" s="3">
        <v>167359</v>
      </c>
    </row>
    <row r="53" spans="2:3">
      <c r="B53" s="3">
        <v>146439</v>
      </c>
      <c r="C53" s="3">
        <v>167359</v>
      </c>
    </row>
    <row r="54" spans="2:3">
      <c r="B54" s="3">
        <v>146439</v>
      </c>
      <c r="C54" s="3">
        <v>167359</v>
      </c>
    </row>
    <row r="55" spans="2:3">
      <c r="B55" s="3">
        <v>292878</v>
      </c>
      <c r="C55" s="3">
        <v>1338872</v>
      </c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1"/>
  <sheetViews>
    <sheetView workbookViewId="0">
      <selection activeCell="A13" sqref="A13"/>
    </sheetView>
  </sheetViews>
  <sheetFormatPr defaultRowHeight="16.5"/>
  <cols>
    <col min="1" max="1" width="28.875" bestFit="1" customWidth="1"/>
    <col min="2" max="2" width="0.5" hidden="1" customWidth="1"/>
    <col min="3" max="10" width="9" hidden="1" customWidth="1"/>
    <col min="11" max="11" width="10.125" hidden="1" customWidth="1"/>
    <col min="12" max="17" width="9" hidden="1" customWidth="1"/>
  </cols>
  <sheetData>
    <row r="1" spans="1:25">
      <c r="A1" t="s">
        <v>45</v>
      </c>
      <c r="B1" t="s">
        <v>4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</row>
    <row r="2" spans="1:25">
      <c r="A2" t="s">
        <v>38</v>
      </c>
      <c r="B2" s="3"/>
      <c r="C2" s="3">
        <f>B19</f>
        <v>0</v>
      </c>
      <c r="D2" s="3">
        <f t="shared" ref="D2:Y2" si="0">C19</f>
        <v>0</v>
      </c>
      <c r="E2" s="3">
        <f t="shared" si="0"/>
        <v>0</v>
      </c>
      <c r="F2" s="3">
        <f t="shared" si="0"/>
        <v>0</v>
      </c>
      <c r="G2" s="3">
        <f t="shared" si="0"/>
        <v>0</v>
      </c>
      <c r="H2" s="3">
        <f t="shared" si="0"/>
        <v>0</v>
      </c>
      <c r="I2" s="3">
        <f t="shared" si="0"/>
        <v>0</v>
      </c>
      <c r="J2" s="3">
        <f t="shared" si="0"/>
        <v>0</v>
      </c>
      <c r="K2" s="3">
        <f t="shared" si="0"/>
        <v>0</v>
      </c>
      <c r="L2" s="3">
        <f t="shared" si="0"/>
        <v>0</v>
      </c>
      <c r="M2" s="3">
        <f t="shared" si="0"/>
        <v>0</v>
      </c>
      <c r="N2" s="3">
        <f t="shared" si="0"/>
        <v>0</v>
      </c>
      <c r="O2" s="3">
        <f t="shared" si="0"/>
        <v>0</v>
      </c>
      <c r="P2" s="3">
        <f t="shared" si="0"/>
        <v>0</v>
      </c>
      <c r="Q2" s="3">
        <f t="shared" si="0"/>
        <v>0</v>
      </c>
      <c r="R2" s="3"/>
      <c r="S2" s="3">
        <f t="shared" si="0"/>
        <v>0</v>
      </c>
      <c r="T2" s="3">
        <f t="shared" si="0"/>
        <v>160000</v>
      </c>
      <c r="U2" s="3">
        <f t="shared" si="0"/>
        <v>60000</v>
      </c>
      <c r="V2" s="3">
        <f t="shared" si="0"/>
        <v>30000</v>
      </c>
      <c r="W2" s="3">
        <f t="shared" si="0"/>
        <v>30000</v>
      </c>
      <c r="X2" s="3">
        <f t="shared" si="0"/>
        <v>30000</v>
      </c>
      <c r="Y2" s="3">
        <f t="shared" si="0"/>
        <v>30000</v>
      </c>
    </row>
    <row r="3" spans="1:25">
      <c r="A3" s="18" t="s">
        <v>29</v>
      </c>
      <c r="B3" s="3"/>
      <c r="C3" s="3"/>
      <c r="D3" s="3"/>
      <c r="E3" s="5"/>
      <c r="F3" s="3"/>
      <c r="G3" s="3"/>
      <c r="H3" s="3"/>
      <c r="I3" s="3"/>
      <c r="J3" s="3"/>
      <c r="K3" s="5"/>
      <c r="L3" s="3"/>
      <c r="M3" s="3"/>
      <c r="N3" s="3"/>
      <c r="O3" s="3"/>
      <c r="P3" s="3"/>
      <c r="Q3" s="3"/>
      <c r="R3" s="3"/>
      <c r="S3" s="3">
        <v>500000</v>
      </c>
      <c r="T3" s="3"/>
      <c r="U3" s="3"/>
      <c r="V3" s="3"/>
      <c r="W3" s="3"/>
      <c r="X3" s="3"/>
      <c r="Y3" s="3"/>
    </row>
    <row r="4" spans="1: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7.25">
      <c r="A5" s="2" t="s">
        <v>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7.25">
      <c r="A6" s="2" t="s">
        <v>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>
      <c r="A7" t="s">
        <v>24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7.25">
      <c r="A8" s="2" t="s">
        <v>25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7.25">
      <c r="A9" s="2" t="s">
        <v>23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>
      <c r="A10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>
      <c r="A11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>
      <c r="A12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>
      <c r="A13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>
        <v>300000</v>
      </c>
      <c r="T13" s="3">
        <v>100000</v>
      </c>
      <c r="U13" s="3"/>
      <c r="V13" s="3"/>
      <c r="W13" s="3"/>
      <c r="X13" s="3"/>
      <c r="Y13" s="3"/>
    </row>
    <row r="14" spans="1:25">
      <c r="A14" t="s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v>20000</v>
      </c>
      <c r="V14" s="3"/>
      <c r="W14" s="3"/>
      <c r="X14" s="3"/>
      <c r="Y14" s="3"/>
    </row>
    <row r="15" spans="1: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>
      <c r="A16" t="s">
        <v>37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>
        <v>40000</v>
      </c>
      <c r="T16" s="3"/>
      <c r="U16" s="3">
        <v>10000</v>
      </c>
      <c r="V16" s="3"/>
      <c r="W16" s="3"/>
      <c r="X16" s="3"/>
      <c r="Y16" s="3"/>
    </row>
    <row r="17" spans="1: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>
      <c r="A18" t="s">
        <v>5</v>
      </c>
      <c r="B18" s="3">
        <f>SUM(B5:B17)</f>
        <v>0</v>
      </c>
      <c r="C18" s="3">
        <f t="shared" ref="C18:Y18" si="1">SUM(C5:C17)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  <c r="H18" s="3">
        <f t="shared" si="1"/>
        <v>0</v>
      </c>
      <c r="I18" s="3">
        <f t="shared" si="1"/>
        <v>0</v>
      </c>
      <c r="J18" s="3">
        <f t="shared" si="1"/>
        <v>0</v>
      </c>
      <c r="K18" s="3">
        <f t="shared" si="1"/>
        <v>0</v>
      </c>
      <c r="L18" s="3">
        <f t="shared" si="1"/>
        <v>0</v>
      </c>
      <c r="M18" s="3">
        <f t="shared" si="1"/>
        <v>0</v>
      </c>
      <c r="N18" s="3">
        <f t="shared" si="1"/>
        <v>0</v>
      </c>
      <c r="O18" s="3">
        <f t="shared" si="1"/>
        <v>0</v>
      </c>
      <c r="P18" s="3">
        <f t="shared" si="1"/>
        <v>0</v>
      </c>
      <c r="Q18" s="3">
        <f t="shared" si="1"/>
        <v>0</v>
      </c>
      <c r="R18" s="3">
        <f t="shared" si="1"/>
        <v>0</v>
      </c>
      <c r="S18" s="3">
        <f t="shared" si="1"/>
        <v>340000</v>
      </c>
      <c r="T18" s="3">
        <f t="shared" si="1"/>
        <v>100000</v>
      </c>
      <c r="U18" s="3">
        <f t="shared" si="1"/>
        <v>30000</v>
      </c>
      <c r="V18" s="3">
        <f t="shared" si="1"/>
        <v>0</v>
      </c>
      <c r="W18" s="3">
        <f t="shared" si="1"/>
        <v>0</v>
      </c>
      <c r="X18" s="3">
        <f t="shared" si="1"/>
        <v>0</v>
      </c>
      <c r="Y18" s="3">
        <f t="shared" si="1"/>
        <v>0</v>
      </c>
    </row>
    <row r="19" spans="1:25">
      <c r="A19" t="s">
        <v>38</v>
      </c>
      <c r="B19" s="3">
        <f>B3-B18</f>
        <v>0</v>
      </c>
      <c r="C19" s="3">
        <f>SUM(C2:C3)-C18</f>
        <v>0</v>
      </c>
      <c r="D19" s="3">
        <f t="shared" ref="D19:Y19" si="2">SUM(D2:D3)-D18</f>
        <v>0</v>
      </c>
      <c r="E19" s="3">
        <f t="shared" si="2"/>
        <v>0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3">
        <f t="shared" si="2"/>
        <v>0</v>
      </c>
      <c r="K19" s="3">
        <f t="shared" si="2"/>
        <v>0</v>
      </c>
      <c r="L19" s="3">
        <f t="shared" si="2"/>
        <v>0</v>
      </c>
      <c r="M19" s="3">
        <f t="shared" si="2"/>
        <v>0</v>
      </c>
      <c r="N19" s="3">
        <f t="shared" si="2"/>
        <v>0</v>
      </c>
      <c r="O19" s="3">
        <f t="shared" si="2"/>
        <v>0</v>
      </c>
      <c r="P19" s="3">
        <f t="shared" si="2"/>
        <v>0</v>
      </c>
      <c r="Q19" s="3">
        <f t="shared" si="2"/>
        <v>0</v>
      </c>
      <c r="R19" s="3">
        <f t="shared" si="2"/>
        <v>0</v>
      </c>
      <c r="S19" s="3">
        <f t="shared" si="2"/>
        <v>160000</v>
      </c>
      <c r="T19" s="3">
        <f t="shared" si="2"/>
        <v>60000</v>
      </c>
      <c r="U19" s="3">
        <f t="shared" si="2"/>
        <v>30000</v>
      </c>
      <c r="V19" s="3">
        <f t="shared" si="2"/>
        <v>30000</v>
      </c>
      <c r="W19" s="3">
        <f t="shared" si="2"/>
        <v>30000</v>
      </c>
      <c r="X19" s="3">
        <f t="shared" si="2"/>
        <v>30000</v>
      </c>
      <c r="Y19" s="3">
        <f t="shared" si="2"/>
        <v>30000</v>
      </c>
    </row>
    <row r="20" spans="1: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Maximum Indebtedness</vt:lpstr>
      <vt:lpstr>Pay as you go </vt:lpstr>
      <vt:lpstr>Du Jour</vt:lpstr>
      <vt:lpstr>Long Term Bonds</vt:lpstr>
      <vt:lpstr>Line of Credit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Howard</dc:creator>
  <cp:lastModifiedBy>Elaine Howard</cp:lastModifiedBy>
  <cp:lastPrinted>2013-04-03T19:13:16Z</cp:lastPrinted>
  <dcterms:created xsi:type="dcterms:W3CDTF">2013-03-22T19:54:35Z</dcterms:created>
  <dcterms:modified xsi:type="dcterms:W3CDTF">2013-04-11T15:15:08Z</dcterms:modified>
</cp:coreProperties>
</file>